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9200" windowHeight="11505" tabRatio="949"/>
  </bookViews>
  <sheets>
    <sheet name="April-2017 I" sheetId="1" r:id="rId1"/>
    <sheet name="April-2017 II" sheetId="6" r:id="rId2"/>
    <sheet name="APRIL-2017-III" sheetId="3" r:id="rId3"/>
    <sheet name="APRIL-2017 A" sheetId="4" r:id="rId4"/>
    <sheet name="MAY_20171" sheetId="5" r:id="rId5"/>
    <sheet name="MAY-2017 II" sheetId="26" r:id="rId6"/>
    <sheet name="MAY-2017 III" sheetId="8" r:id="rId7"/>
    <sheet name="MAY-2017 A" sheetId="10" r:id="rId8"/>
    <sheet name="JUNE-2017 I" sheetId="11" r:id="rId9"/>
    <sheet name="JUNE-2017 II" sheetId="2" r:id="rId10"/>
    <sheet name="JUNE-2017 III" sheetId="34" r:id="rId11"/>
    <sheet name="JUNE-2017A" sheetId="46" r:id="rId12"/>
    <sheet name="JULY-2017 I" sheetId="13" r:id="rId13"/>
    <sheet name="JULY-2017 II " sheetId="23" r:id="rId14"/>
    <sheet name="JULY-2017 III" sheetId="35" r:id="rId15"/>
    <sheet name="JULY-2017A" sheetId="47" r:id="rId16"/>
    <sheet name="AUG-2016 I" sheetId="14" r:id="rId17"/>
    <sheet name="AUG-2016 II" sheetId="27" r:id="rId18"/>
    <sheet name="AUG-2016 III" sheetId="36" r:id="rId19"/>
    <sheet name="AUG 2016 A" sheetId="48" r:id="rId20"/>
    <sheet name="SEPT-2016 I" sheetId="15" r:id="rId21"/>
    <sheet name="SEPT-2016 II" sheetId="28" r:id="rId22"/>
    <sheet name="SEPT-2016 III" sheetId="37" r:id="rId23"/>
    <sheet name="SEPT-2016 A" sheetId="49" r:id="rId24"/>
    <sheet name="OCT-2016 I" sheetId="16" r:id="rId25"/>
    <sheet name="OCT 2016 II" sheetId="29" r:id="rId26"/>
    <sheet name="OCT 2016 III" sheetId="38" r:id="rId27"/>
    <sheet name="OCT 2016 A" sheetId="50" r:id="rId28"/>
    <sheet name="NOV 2016 I" sheetId="56" r:id="rId29"/>
    <sheet name="NOV 2016-II" sheetId="58" r:id="rId30"/>
    <sheet name="NOV-2016 III" sheetId="60" r:id="rId31"/>
    <sheet name="NOV -2016 A" sheetId="62" r:id="rId32"/>
    <sheet name="DEC-2016 I" sheetId="18" r:id="rId33"/>
    <sheet name="DEC-2016 II" sheetId="30" r:id="rId34"/>
    <sheet name="DEC -2016 III" sheetId="39" r:id="rId35"/>
    <sheet name="DEC 2016 A" sheetId="51" r:id="rId36"/>
    <sheet name="JAN-2017 I" sheetId="19" r:id="rId37"/>
    <sheet name="JAN-2017 II" sheetId="31" r:id="rId38"/>
    <sheet name="JAN- 2017 III" sheetId="40" r:id="rId39"/>
    <sheet name="JAN-2017 A" sheetId="52" r:id="rId40"/>
    <sheet name="FEB-2017 I" sheetId="20" r:id="rId41"/>
    <sheet name="FEB-2017 II" sheetId="32" r:id="rId42"/>
    <sheet name="FEB 2017 III" sheetId="41" r:id="rId43"/>
    <sheet name="FEB 2017 A" sheetId="53" r:id="rId44"/>
    <sheet name="MARCH-2017 I" sheetId="21" r:id="rId45"/>
    <sheet name="MARCH-2017 II" sheetId="33" r:id="rId46"/>
    <sheet name="MARCH-2017 III" sheetId="42" r:id="rId47"/>
    <sheet name="MARCH 2017A" sheetId="54" r:id="rId48"/>
    <sheet name="Sheet30" sheetId="55" r:id="rId49"/>
    <sheet name="Sheet20" sheetId="24" r:id="rId50"/>
  </sheets>
  <externalReferences>
    <externalReference r:id="rId51"/>
  </externalReferences>
  <definedNames>
    <definedName name="_xlnm.Print_Area" localSheetId="3">'APRIL-2017 A'!$A$1:$S$11</definedName>
    <definedName name="_xlnm.Print_Area" localSheetId="0">'April-2017 I'!$A$1:$S$16</definedName>
    <definedName name="_xlnm.Print_Area" localSheetId="1">'April-2017 II'!$A$2:$S$49</definedName>
    <definedName name="_xlnm.Print_Area" localSheetId="2">'APRIL-2017-III'!$A$1:$S$22</definedName>
    <definedName name="_xlnm.Print_Area" localSheetId="19">'AUG 2016 A'!$A$1:$S$11</definedName>
    <definedName name="_xlnm.Print_Area" localSheetId="16">'AUG-2016 I'!$A$1:$S$16</definedName>
    <definedName name="_xlnm.Print_Area" localSheetId="17">'AUG-2016 II'!$A$2:$S$49</definedName>
    <definedName name="_xlnm.Print_Area" localSheetId="18">'AUG-2016 III'!$A$1:$S$22</definedName>
    <definedName name="_xlnm.Print_Area" localSheetId="35">'DEC 2016 A'!$A$1:$S$11</definedName>
    <definedName name="_xlnm.Print_Area" localSheetId="34">'DEC -2016 III'!$A$1:$S$22</definedName>
    <definedName name="_xlnm.Print_Area" localSheetId="32">'DEC-2016 I'!$A$1:$S$16</definedName>
    <definedName name="_xlnm.Print_Area" localSheetId="33">'DEC-2016 II'!$A$2:$S$49</definedName>
    <definedName name="_xlnm.Print_Area" localSheetId="43">'FEB 2017 A'!$A$1:$S$11</definedName>
    <definedName name="_xlnm.Print_Area" localSheetId="42">'FEB 2017 III'!$A$1:$S$22</definedName>
    <definedName name="_xlnm.Print_Area" localSheetId="40">'FEB-2017 I'!$A$1:$S$16</definedName>
    <definedName name="_xlnm.Print_Area" localSheetId="41">'FEB-2017 II'!$A$2:$S$49</definedName>
    <definedName name="_xlnm.Print_Area" localSheetId="38">'JAN- 2017 III'!$A$1:$S$22</definedName>
    <definedName name="_xlnm.Print_Area" localSheetId="39">'JAN-2017 A'!$A$1:$S$11</definedName>
    <definedName name="_xlnm.Print_Area" localSheetId="36">'JAN-2017 I'!$A$1:$S$16</definedName>
    <definedName name="_xlnm.Print_Area" localSheetId="37">'JAN-2017 II'!$A$2:$S$49</definedName>
    <definedName name="_xlnm.Print_Area" localSheetId="12">'JULY-2017 I'!$A$1:$S$16</definedName>
    <definedName name="_xlnm.Print_Area" localSheetId="13">'JULY-2017 II '!$A$2:$S$49</definedName>
    <definedName name="_xlnm.Print_Area" localSheetId="14">'JULY-2017 III'!$A$1:$S$22</definedName>
    <definedName name="_xlnm.Print_Area" localSheetId="15">'JULY-2017A'!$A$1:$S$11</definedName>
    <definedName name="_xlnm.Print_Area" localSheetId="8">'JUNE-2017 I'!$A$1:$S$16</definedName>
    <definedName name="_xlnm.Print_Area" localSheetId="9">'JUNE-2017 II'!$A$2:$S$49</definedName>
    <definedName name="_xlnm.Print_Area" localSheetId="10">'JUNE-2017 III'!$A$1:$S$22</definedName>
    <definedName name="_xlnm.Print_Area" localSheetId="11">'JUNE-2017A'!$A$1:$S$11</definedName>
    <definedName name="_xlnm.Print_Area" localSheetId="47">'MARCH 2017A'!$A$1:$S$11</definedName>
    <definedName name="_xlnm.Print_Area" localSheetId="44">'MARCH-2017 I'!$A$1:$S$16</definedName>
    <definedName name="_xlnm.Print_Area" localSheetId="45">'MARCH-2017 II'!$A$2:$S$49</definedName>
    <definedName name="_xlnm.Print_Area" localSheetId="46">'MARCH-2017 III'!$A$1:$S$22</definedName>
    <definedName name="_xlnm.Print_Area" localSheetId="4">MAY_20171!$A$1:$S$16</definedName>
    <definedName name="_xlnm.Print_Area" localSheetId="7">'MAY-2017 A'!$A$1:$S$11</definedName>
    <definedName name="_xlnm.Print_Area" localSheetId="5">'MAY-2017 II'!$A$2:$S$49</definedName>
    <definedName name="_xlnm.Print_Area" localSheetId="6">'MAY-2017 III'!$A$1:$S$22</definedName>
    <definedName name="_xlnm.Print_Area" localSheetId="31">'NOV -2016 A'!$A$1:$S$11</definedName>
    <definedName name="_xlnm.Print_Area" localSheetId="28">'NOV 2016 I'!$A$1:$S$16</definedName>
    <definedName name="_xlnm.Print_Area" localSheetId="29">'NOV 2016-II'!$A$2:$S$49</definedName>
    <definedName name="_xlnm.Print_Area" localSheetId="30">'NOV-2016 III'!$A$1:$S$22</definedName>
    <definedName name="_xlnm.Print_Area" localSheetId="27">'OCT 2016 A'!$A$1:$S$11</definedName>
    <definedName name="_xlnm.Print_Area" localSheetId="25">'OCT 2016 II'!$A$2:$S$49</definedName>
    <definedName name="_xlnm.Print_Area" localSheetId="26">'OCT 2016 III'!$A$1:$S$22</definedName>
    <definedName name="_xlnm.Print_Area" localSheetId="24">'OCT-2016 I'!$A$1:$S$16</definedName>
    <definedName name="_xlnm.Print_Area" localSheetId="23">'SEPT-2016 A'!$A$1:$S$11</definedName>
    <definedName name="_xlnm.Print_Area" localSheetId="20">'SEPT-2016 I'!$A$1:$S$16</definedName>
    <definedName name="_xlnm.Print_Area" localSheetId="21">'SEPT-2016 II'!$A$2:$S$49</definedName>
    <definedName name="_xlnm.Print_Area" localSheetId="22">'SEPT-2016 III'!$A$1:$S$22</definedName>
    <definedName name="_xlnm.Print_Titles" localSheetId="1">'April-2017 II'!$4:$7</definedName>
    <definedName name="_xlnm.Print_Titles" localSheetId="17">'AUG-2016 II'!$4:$7</definedName>
    <definedName name="_xlnm.Print_Titles" localSheetId="33">'DEC-2016 II'!$4:$7</definedName>
    <definedName name="_xlnm.Print_Titles" localSheetId="41">'FEB-2017 II'!$4:$7</definedName>
    <definedName name="_xlnm.Print_Titles" localSheetId="37">'JAN-2017 II'!$4:$7</definedName>
    <definedName name="_xlnm.Print_Titles" localSheetId="13">'JULY-2017 II '!$4:$7</definedName>
    <definedName name="_xlnm.Print_Titles" localSheetId="9">'JUNE-2017 II'!$4:$7</definedName>
    <definedName name="_xlnm.Print_Titles" localSheetId="45">'MARCH-2017 II'!$4:$7</definedName>
    <definedName name="_xlnm.Print_Titles" localSheetId="5">'MAY-2017 II'!$4:$7</definedName>
    <definedName name="_xlnm.Print_Titles" localSheetId="29">'NOV 2016-II'!$4:$7</definedName>
    <definedName name="_xlnm.Print_Titles" localSheetId="25">'OCT 2016 II'!$4:$7</definedName>
    <definedName name="_xlnm.Print_Titles" localSheetId="21">'SEPT-2016 II'!$4:$7</definedName>
  </definedNames>
  <calcPr calcId="162913"/>
</workbook>
</file>

<file path=xl/calcChain.xml><?xml version="1.0" encoding="utf-8"?>
<calcChain xmlns="http://schemas.openxmlformats.org/spreadsheetml/2006/main">
  <c r="J12" i="14" l="1"/>
  <c r="K12" i="14" s="1"/>
  <c r="G12" i="14"/>
  <c r="J12" i="13"/>
  <c r="K12" i="13" s="1"/>
  <c r="G12" i="13"/>
  <c r="J12" i="11"/>
  <c r="K12" i="11" s="1"/>
  <c r="G12" i="11"/>
  <c r="J12" i="5"/>
  <c r="K12" i="5" s="1"/>
  <c r="G12" i="5"/>
  <c r="J15" i="35"/>
  <c r="K15" i="35" s="1"/>
  <c r="J15" i="34"/>
  <c r="K15" i="34" s="1"/>
  <c r="S15" i="8"/>
  <c r="R15" i="8"/>
  <c r="Q15" i="8"/>
  <c r="P15" i="8"/>
  <c r="O15" i="8"/>
  <c r="N15" i="8"/>
  <c r="M15" i="8"/>
  <c r="L15" i="8"/>
  <c r="J15" i="8"/>
  <c r="O26" i="27"/>
  <c r="J26" i="27"/>
  <c r="K26" i="27" s="1"/>
  <c r="G26" i="27"/>
  <c r="O25" i="27"/>
  <c r="K25" i="27"/>
  <c r="R25" i="27" s="1"/>
  <c r="J25" i="27"/>
  <c r="N25" i="27" s="1"/>
  <c r="G25" i="27"/>
  <c r="P25" i="27" s="1"/>
  <c r="R26" i="23"/>
  <c r="P26" i="23"/>
  <c r="S26" i="23" s="1"/>
  <c r="O26" i="23"/>
  <c r="N26" i="23"/>
  <c r="L26" i="23"/>
  <c r="M26" i="23" s="1"/>
  <c r="J26" i="23"/>
  <c r="S25" i="23"/>
  <c r="R25" i="23"/>
  <c r="Q25" i="23"/>
  <c r="P25" i="23"/>
  <c r="O25" i="23"/>
  <c r="J25" i="23"/>
  <c r="N25" i="23" s="1"/>
  <c r="R26" i="2"/>
  <c r="P26" i="2"/>
  <c r="S26" i="2" s="1"/>
  <c r="O26" i="2"/>
  <c r="N26" i="2"/>
  <c r="L26" i="2"/>
  <c r="M26" i="2" s="1"/>
  <c r="J26" i="2"/>
  <c r="O25" i="2"/>
  <c r="K25" i="2"/>
  <c r="R25" i="2" s="1"/>
  <c r="J25" i="2"/>
  <c r="N25" i="2" s="1"/>
  <c r="R26" i="26"/>
  <c r="P26" i="26"/>
  <c r="S26" i="26" s="1"/>
  <c r="O26" i="26"/>
  <c r="N26" i="26"/>
  <c r="L26" i="26"/>
  <c r="M26" i="26" s="1"/>
  <c r="J26" i="26"/>
  <c r="S25" i="26"/>
  <c r="R25" i="26"/>
  <c r="Q25" i="26"/>
  <c r="P25" i="26"/>
  <c r="O25" i="26"/>
  <c r="J25" i="26"/>
  <c r="N25" i="26" s="1"/>
  <c r="O26" i="6"/>
  <c r="J26" i="6"/>
  <c r="K26" i="6" s="1"/>
  <c r="G26" i="6"/>
  <c r="O25" i="6"/>
  <c r="K25" i="6"/>
  <c r="R25" i="6" s="1"/>
  <c r="J25" i="6"/>
  <c r="N25" i="6" s="1"/>
  <c r="E25" i="6"/>
  <c r="R12" i="14" l="1"/>
  <c r="P12" i="14"/>
  <c r="L12" i="14"/>
  <c r="N12" i="14"/>
  <c r="R12" i="13"/>
  <c r="P12" i="13"/>
  <c r="L12" i="13"/>
  <c r="N12" i="13"/>
  <c r="R12" i="11"/>
  <c r="P12" i="11"/>
  <c r="L12" i="11"/>
  <c r="N12" i="11"/>
  <c r="R12" i="5"/>
  <c r="P12" i="5"/>
  <c r="L12" i="5"/>
  <c r="N12" i="5"/>
  <c r="O15" i="35"/>
  <c r="R15" i="35"/>
  <c r="P15" i="35"/>
  <c r="Q15" i="35" s="1"/>
  <c r="L15" i="35"/>
  <c r="N15" i="35"/>
  <c r="O15" i="34"/>
  <c r="R15" i="34"/>
  <c r="P15" i="34"/>
  <c r="Q15" i="34" s="1"/>
  <c r="L15" i="34"/>
  <c r="N15" i="34"/>
  <c r="S25" i="27"/>
  <c r="Q25" i="27"/>
  <c r="R26" i="27"/>
  <c r="P26" i="27"/>
  <c r="L26" i="27"/>
  <c r="M26" i="27" s="1"/>
  <c r="N26" i="27"/>
  <c r="L25" i="27"/>
  <c r="M25" i="27" s="1"/>
  <c r="L25" i="23"/>
  <c r="M25" i="23" s="1"/>
  <c r="Q26" i="23"/>
  <c r="L25" i="2"/>
  <c r="M25" i="2" s="1"/>
  <c r="P25" i="2"/>
  <c r="Q26" i="2"/>
  <c r="L25" i="26"/>
  <c r="M25" i="26" s="1"/>
  <c r="Q26" i="26"/>
  <c r="R26" i="6"/>
  <c r="P26" i="6"/>
  <c r="L26" i="6"/>
  <c r="M26" i="6" s="1"/>
  <c r="N26" i="6"/>
  <c r="L25" i="6"/>
  <c r="M25" i="6" s="1"/>
  <c r="P25" i="6"/>
  <c r="S12" i="14" l="1"/>
  <c r="Q12" i="14"/>
  <c r="O12" i="14"/>
  <c r="M12" i="14"/>
  <c r="S12" i="13"/>
  <c r="Q12" i="13"/>
  <c r="O12" i="13"/>
  <c r="M12" i="13"/>
  <c r="S12" i="11"/>
  <c r="Q12" i="11"/>
  <c r="O12" i="11"/>
  <c r="M12" i="11"/>
  <c r="S12" i="5"/>
  <c r="Q12" i="5"/>
  <c r="O12" i="5"/>
  <c r="M12" i="5"/>
  <c r="S15" i="35"/>
  <c r="M15" i="35"/>
  <c r="S15" i="34"/>
  <c r="M15" i="34"/>
  <c r="S26" i="27"/>
  <c r="Q26" i="27"/>
  <c r="S25" i="2"/>
  <c r="Q25" i="2"/>
  <c r="S25" i="6"/>
  <c r="Q25" i="6"/>
  <c r="S26" i="6"/>
  <c r="Q26" i="6"/>
  <c r="J14" i="26" l="1"/>
  <c r="K14" i="26" s="1"/>
  <c r="G14" i="26"/>
  <c r="S14" i="26" s="1"/>
  <c r="E14" i="26"/>
  <c r="J13" i="26"/>
  <c r="K13" i="26" s="1"/>
  <c r="G13" i="26"/>
  <c r="I14" i="6"/>
  <c r="H14" i="6"/>
  <c r="J14" i="6" s="1"/>
  <c r="G14" i="6"/>
  <c r="I13" i="6"/>
  <c r="H13" i="6"/>
  <c r="J13" i="6" s="1"/>
  <c r="G13" i="6"/>
  <c r="R13" i="26" l="1"/>
  <c r="P13" i="26"/>
  <c r="Q13" i="26" s="1"/>
  <c r="S13" i="26"/>
  <c r="R14" i="26"/>
  <c r="P14" i="26"/>
  <c r="Q14" i="26" s="1"/>
  <c r="L13" i="26"/>
  <c r="N13" i="26"/>
  <c r="L14" i="26"/>
  <c r="N14" i="26"/>
  <c r="N13" i="6"/>
  <c r="L13" i="6"/>
  <c r="K13" i="6"/>
  <c r="R13" i="6" s="1"/>
  <c r="P13" i="6"/>
  <c r="Q13" i="6" s="1"/>
  <c r="K14" i="6"/>
  <c r="N14" i="6"/>
  <c r="L14" i="6"/>
  <c r="S13" i="6"/>
  <c r="O14" i="26" l="1"/>
  <c r="M14" i="26"/>
  <c r="O13" i="26"/>
  <c r="M13" i="26"/>
  <c r="O14" i="6"/>
  <c r="M14" i="6"/>
  <c r="R14" i="6"/>
  <c r="P14" i="6"/>
  <c r="Q14" i="6" s="1"/>
  <c r="S14" i="6"/>
  <c r="O13" i="6"/>
  <c r="M13" i="6"/>
  <c r="S17" i="35" l="1"/>
  <c r="R17" i="35"/>
  <c r="O17" i="35"/>
  <c r="N17" i="35"/>
  <c r="L17" i="35"/>
  <c r="K17" i="35"/>
  <c r="I17" i="35"/>
  <c r="H17" i="35"/>
  <c r="G17" i="35"/>
  <c r="F17" i="35"/>
  <c r="E17" i="35"/>
  <c r="D17" i="35"/>
  <c r="C17" i="35"/>
  <c r="S17" i="34"/>
  <c r="R17" i="34"/>
  <c r="O17" i="34"/>
  <c r="N17" i="34"/>
  <c r="L17" i="34"/>
  <c r="K17" i="34"/>
  <c r="I17" i="34"/>
  <c r="H17" i="34"/>
  <c r="G17" i="34"/>
  <c r="P17" i="34" s="1"/>
  <c r="F17" i="34"/>
  <c r="E17" i="34"/>
  <c r="D17" i="34"/>
  <c r="C17" i="34"/>
  <c r="S17" i="8"/>
  <c r="R17" i="8"/>
  <c r="O17" i="8"/>
  <c r="N17" i="8"/>
  <c r="L17" i="8"/>
  <c r="K17" i="8"/>
  <c r="I17" i="8"/>
  <c r="H17" i="8"/>
  <c r="G17" i="8"/>
  <c r="F17" i="8"/>
  <c r="E17" i="8"/>
  <c r="D17" i="8"/>
  <c r="C17" i="8"/>
  <c r="S17" i="3"/>
  <c r="R17" i="3"/>
  <c r="O17" i="3"/>
  <c r="N17" i="3"/>
  <c r="L17" i="3"/>
  <c r="K17" i="3"/>
  <c r="I17" i="3"/>
  <c r="H17" i="3"/>
  <c r="G17" i="3"/>
  <c r="F17" i="3"/>
  <c r="E17" i="3"/>
  <c r="D17" i="3"/>
  <c r="C17" i="3"/>
  <c r="M17" i="3" s="1"/>
  <c r="P39" i="28"/>
  <c r="Q39" i="28" s="1"/>
  <c r="L39" i="28"/>
  <c r="M39" i="28" s="1"/>
  <c r="J39" i="28"/>
  <c r="Q38" i="28"/>
  <c r="P38" i="28"/>
  <c r="J38" i="28"/>
  <c r="L38" i="28" s="1"/>
  <c r="M38" i="28" s="1"/>
  <c r="P37" i="28"/>
  <c r="Q37" i="28" s="1"/>
  <c r="L37" i="28"/>
  <c r="M37" i="28" s="1"/>
  <c r="J37" i="28"/>
  <c r="P17" i="3" l="1"/>
  <c r="Q17" i="3" s="1"/>
  <c r="J17" i="3"/>
  <c r="P17" i="35"/>
  <c r="Q17" i="35" s="1"/>
  <c r="M17" i="35"/>
  <c r="J17" i="35"/>
  <c r="Q17" i="34"/>
  <c r="M17" i="34"/>
  <c r="J17" i="34"/>
  <c r="P17" i="8"/>
  <c r="Q17" i="8" s="1"/>
  <c r="M17" i="8"/>
  <c r="J17" i="8"/>
  <c r="J9" i="6"/>
  <c r="N9" i="6" s="1"/>
  <c r="G9" i="6"/>
  <c r="J8" i="6"/>
  <c r="K8" i="6" s="1"/>
  <c r="G8" i="6"/>
  <c r="K9" i="6" l="1"/>
  <c r="R9" i="6" s="1"/>
  <c r="R8" i="6"/>
  <c r="P8" i="6"/>
  <c r="Q8" i="6" s="1"/>
  <c r="S8" i="6"/>
  <c r="L8" i="6"/>
  <c r="N8" i="6"/>
  <c r="S9" i="6"/>
  <c r="L9" i="6"/>
  <c r="P9" i="6" l="1"/>
  <c r="Q9" i="6" s="1"/>
  <c r="O9" i="6"/>
  <c r="M9" i="6"/>
  <c r="O8" i="6"/>
  <c r="M8" i="6"/>
  <c r="N12" i="35" l="1"/>
  <c r="K12" i="35"/>
  <c r="R12" i="35" s="1"/>
  <c r="S12" i="35" s="1"/>
  <c r="J12" i="35"/>
  <c r="L12" i="35" s="1"/>
  <c r="O12" i="35" s="1"/>
  <c r="G12" i="35"/>
  <c r="E12" i="35"/>
  <c r="N12" i="34"/>
  <c r="K12" i="34"/>
  <c r="R12" i="34" s="1"/>
  <c r="S12" i="34" s="1"/>
  <c r="J12" i="34"/>
  <c r="L12" i="34" s="1"/>
  <c r="O12" i="34" s="1"/>
  <c r="G12" i="34"/>
  <c r="E12" i="34"/>
  <c r="N12" i="8"/>
  <c r="K12" i="8"/>
  <c r="R12" i="8" s="1"/>
  <c r="S12" i="8" s="1"/>
  <c r="J12" i="8"/>
  <c r="L12" i="8" s="1"/>
  <c r="O12" i="8" s="1"/>
  <c r="G12" i="8"/>
  <c r="E12" i="8"/>
  <c r="N12" i="3"/>
  <c r="K12" i="3"/>
  <c r="R12" i="3" s="1"/>
  <c r="S12" i="3" s="1"/>
  <c r="J12" i="3"/>
  <c r="L12" i="3" s="1"/>
  <c r="O12" i="3" s="1"/>
  <c r="G12" i="3"/>
  <c r="E12" i="3"/>
  <c r="J35" i="23"/>
  <c r="K35" i="23" s="1"/>
  <c r="G35" i="23"/>
  <c r="E35" i="23"/>
  <c r="J34" i="23"/>
  <c r="K34" i="23" s="1"/>
  <c r="G34" i="23"/>
  <c r="E34" i="23"/>
  <c r="K35" i="2"/>
  <c r="R35" i="2" s="1"/>
  <c r="J35" i="2"/>
  <c r="N35" i="2" s="1"/>
  <c r="G35" i="2"/>
  <c r="P35" i="2" s="1"/>
  <c r="Q35" i="2" s="1"/>
  <c r="J34" i="2"/>
  <c r="K34" i="2" s="1"/>
  <c r="G34" i="2"/>
  <c r="S34" i="2" s="1"/>
  <c r="E34" i="2"/>
  <c r="J35" i="26"/>
  <c r="K35" i="26" s="1"/>
  <c r="G35" i="26"/>
  <c r="J34" i="26"/>
  <c r="N34" i="26" s="1"/>
  <c r="G34" i="26"/>
  <c r="E34" i="26"/>
  <c r="J10" i="13"/>
  <c r="K10" i="13" s="1"/>
  <c r="G10" i="13"/>
  <c r="E10" i="13"/>
  <c r="J10" i="11"/>
  <c r="K10" i="11" s="1"/>
  <c r="R10" i="11" s="1"/>
  <c r="G10" i="11"/>
  <c r="E10" i="11"/>
  <c r="J10" i="5"/>
  <c r="K10" i="5" s="1"/>
  <c r="G10" i="5"/>
  <c r="E10" i="5"/>
  <c r="J10" i="1"/>
  <c r="K10" i="1" s="1"/>
  <c r="G10" i="1"/>
  <c r="E10" i="1"/>
  <c r="S34" i="23" l="1"/>
  <c r="S35" i="26"/>
  <c r="K34" i="26"/>
  <c r="R34" i="26" s="1"/>
  <c r="R35" i="23"/>
  <c r="P35" i="23"/>
  <c r="Q35" i="23" s="1"/>
  <c r="R34" i="23"/>
  <c r="P34" i="23"/>
  <c r="Q34" i="23" s="1"/>
  <c r="S35" i="23"/>
  <c r="L34" i="23"/>
  <c r="N34" i="23"/>
  <c r="L35" i="23"/>
  <c r="N35" i="23"/>
  <c r="R34" i="2"/>
  <c r="P34" i="2"/>
  <c r="Q34" i="2" s="1"/>
  <c r="L34" i="2"/>
  <c r="N34" i="2"/>
  <c r="S35" i="2"/>
  <c r="L35" i="2"/>
  <c r="R35" i="26"/>
  <c r="P35" i="26"/>
  <c r="Q35" i="26" s="1"/>
  <c r="S34" i="26"/>
  <c r="L35" i="26"/>
  <c r="N35" i="26"/>
  <c r="L34" i="26"/>
  <c r="R10" i="13"/>
  <c r="P10" i="13"/>
  <c r="L10" i="13"/>
  <c r="N10" i="13"/>
  <c r="P10" i="11"/>
  <c r="L10" i="11"/>
  <c r="N10" i="11"/>
  <c r="R10" i="5"/>
  <c r="P10" i="5"/>
  <c r="L10" i="5"/>
  <c r="N10" i="5"/>
  <c r="R10" i="1"/>
  <c r="P10" i="1"/>
  <c r="L10" i="1"/>
  <c r="N10" i="1"/>
  <c r="P34" i="26" l="1"/>
  <c r="Q34" i="26" s="1"/>
  <c r="O35" i="23"/>
  <c r="M35" i="23"/>
  <c r="O34" i="23"/>
  <c r="M34" i="23"/>
  <c r="O34" i="2"/>
  <c r="M34" i="2"/>
  <c r="O35" i="2"/>
  <c r="M35" i="2"/>
  <c r="O34" i="26"/>
  <c r="M34" i="26"/>
  <c r="O35" i="26"/>
  <c r="M35" i="26"/>
  <c r="S10" i="13"/>
  <c r="Q10" i="13"/>
  <c r="O10" i="13"/>
  <c r="M10" i="13"/>
  <c r="O10" i="11"/>
  <c r="M10" i="11"/>
  <c r="S10" i="11"/>
  <c r="Q10" i="11"/>
  <c r="O10" i="5"/>
  <c r="M10" i="5"/>
  <c r="S10" i="5"/>
  <c r="Q10" i="5"/>
  <c r="O10" i="1"/>
  <c r="M10" i="1"/>
  <c r="S10" i="1"/>
  <c r="Q10" i="1"/>
  <c r="Q11" i="54" l="1"/>
  <c r="M11" i="54"/>
  <c r="J11" i="54"/>
  <c r="L36" i="42"/>
  <c r="F32" i="42"/>
  <c r="O29" i="42"/>
  <c r="N29" i="42"/>
  <c r="J9" i="33"/>
  <c r="K9" i="33" s="1"/>
  <c r="J8" i="33"/>
  <c r="K8" i="33" s="1"/>
  <c r="G8" i="33"/>
  <c r="Q11" i="53"/>
  <c r="M11" i="53"/>
  <c r="J11" i="53"/>
  <c r="L36" i="41"/>
  <c r="F32" i="41"/>
  <c r="O29" i="41"/>
  <c r="N29" i="41"/>
  <c r="K9" i="32"/>
  <c r="R9" i="32" s="1"/>
  <c r="J9" i="32"/>
  <c r="N9" i="32" s="1"/>
  <c r="K8" i="32"/>
  <c r="R8" i="32" s="1"/>
  <c r="J8" i="32"/>
  <c r="N8" i="32" s="1"/>
  <c r="G8" i="32"/>
  <c r="P8" i="32" s="1"/>
  <c r="Q8" i="32" s="1"/>
  <c r="Q11" i="52"/>
  <c r="M11" i="52"/>
  <c r="J11" i="52"/>
  <c r="L36" i="40"/>
  <c r="F32" i="40"/>
  <c r="O29" i="40"/>
  <c r="N29" i="40"/>
  <c r="K9" i="31"/>
  <c r="R9" i="31" s="1"/>
  <c r="J9" i="31"/>
  <c r="N9" i="31" s="1"/>
  <c r="K8" i="31"/>
  <c r="R8" i="31" s="1"/>
  <c r="J8" i="31"/>
  <c r="N8" i="31" s="1"/>
  <c r="G8" i="31"/>
  <c r="P8" i="31" s="1"/>
  <c r="Q8" i="31" s="1"/>
  <c r="Q11" i="51"/>
  <c r="M11" i="51"/>
  <c r="J11" i="51"/>
  <c r="L36" i="39"/>
  <c r="F32" i="39"/>
  <c r="O29" i="39"/>
  <c r="N29" i="39"/>
  <c r="K9" i="30"/>
  <c r="R9" i="30" s="1"/>
  <c r="J9" i="30"/>
  <c r="N9" i="30" s="1"/>
  <c r="K8" i="30"/>
  <c r="R8" i="30" s="1"/>
  <c r="J8" i="30"/>
  <c r="N8" i="30" s="1"/>
  <c r="G8" i="30"/>
  <c r="P8" i="30" s="1"/>
  <c r="Q8" i="30" s="1"/>
  <c r="Q11" i="62"/>
  <c r="M11" i="62"/>
  <c r="J11" i="62"/>
  <c r="L36" i="60"/>
  <c r="F32" i="60"/>
  <c r="O29" i="60"/>
  <c r="N29" i="60"/>
  <c r="K9" i="58"/>
  <c r="R9" i="58" s="1"/>
  <c r="J9" i="58"/>
  <c r="N9" i="58" s="1"/>
  <c r="K8" i="58"/>
  <c r="R8" i="58" s="1"/>
  <c r="J8" i="58"/>
  <c r="N8" i="58" s="1"/>
  <c r="G8" i="58"/>
  <c r="P8" i="58" s="1"/>
  <c r="Q8" i="58" s="1"/>
  <c r="Q11" i="50"/>
  <c r="M11" i="50"/>
  <c r="J11" i="50"/>
  <c r="L36" i="38"/>
  <c r="F32" i="38"/>
  <c r="O29" i="38"/>
  <c r="N29" i="38"/>
  <c r="J9" i="29"/>
  <c r="N9" i="29" s="1"/>
  <c r="J8" i="29"/>
  <c r="N8" i="29" s="1"/>
  <c r="G8" i="29"/>
  <c r="Q11" i="49"/>
  <c r="M11" i="49"/>
  <c r="J11" i="49"/>
  <c r="L36" i="37"/>
  <c r="F32" i="37"/>
  <c r="O29" i="37"/>
  <c r="N29" i="37"/>
  <c r="J9" i="28"/>
  <c r="N9" i="28" s="1"/>
  <c r="J8" i="28"/>
  <c r="N8" i="28" s="1"/>
  <c r="G8" i="28"/>
  <c r="Q11" i="48"/>
  <c r="M11" i="48"/>
  <c r="J11" i="48"/>
  <c r="L36" i="36"/>
  <c r="F32" i="36"/>
  <c r="O29" i="36"/>
  <c r="N29" i="36"/>
  <c r="J9" i="27"/>
  <c r="K9" i="27" s="1"/>
  <c r="J8" i="27"/>
  <c r="K8" i="27" s="1"/>
  <c r="G8" i="27"/>
  <c r="Q11" i="47"/>
  <c r="M11" i="47"/>
  <c r="J11" i="47"/>
  <c r="L36" i="35"/>
  <c r="F32" i="35"/>
  <c r="O29" i="35"/>
  <c r="N29" i="35"/>
  <c r="S8" i="13"/>
  <c r="R8" i="13"/>
  <c r="Q8" i="13"/>
  <c r="P8" i="13"/>
  <c r="O8" i="13"/>
  <c r="N8" i="13"/>
  <c r="M8" i="13"/>
  <c r="L8" i="13"/>
  <c r="K8" i="13"/>
  <c r="J8" i="13"/>
  <c r="Q11" i="46"/>
  <c r="M11" i="46"/>
  <c r="J11" i="46"/>
  <c r="L36" i="34"/>
  <c r="F32" i="34"/>
  <c r="O29" i="34"/>
  <c r="N29" i="34"/>
  <c r="S8" i="11"/>
  <c r="R8" i="11"/>
  <c r="Q8" i="11"/>
  <c r="P8" i="11"/>
  <c r="O8" i="11"/>
  <c r="N8" i="11"/>
  <c r="M8" i="11"/>
  <c r="L8" i="11"/>
  <c r="K8" i="11"/>
  <c r="J8" i="11"/>
  <c r="Q11" i="10"/>
  <c r="M11" i="10"/>
  <c r="J11" i="10"/>
  <c r="L36" i="8"/>
  <c r="F32" i="8"/>
  <c r="O29" i="8"/>
  <c r="N29" i="8"/>
  <c r="Q11" i="4"/>
  <c r="M11" i="4"/>
  <c r="J11" i="4"/>
  <c r="L36" i="3"/>
  <c r="F32" i="3"/>
  <c r="O29" i="3"/>
  <c r="N29" i="3"/>
  <c r="R8" i="33" l="1"/>
  <c r="P8" i="33"/>
  <c r="Q8" i="33" s="1"/>
  <c r="S8" i="33"/>
  <c r="S9" i="33"/>
  <c r="R9" i="33"/>
  <c r="P9" i="33"/>
  <c r="Q9" i="33" s="1"/>
  <c r="L8" i="33"/>
  <c r="N8" i="33"/>
  <c r="L9" i="33"/>
  <c r="N9" i="33"/>
  <c r="S8" i="32"/>
  <c r="S9" i="32"/>
  <c r="L8" i="32"/>
  <c r="L9" i="32"/>
  <c r="P9" i="32"/>
  <c r="Q9" i="32" s="1"/>
  <c r="S8" i="31"/>
  <c r="S9" i="31"/>
  <c r="L8" i="31"/>
  <c r="L9" i="31"/>
  <c r="P9" i="31"/>
  <c r="Q9" i="31" s="1"/>
  <c r="S8" i="30"/>
  <c r="S9" i="30"/>
  <c r="L8" i="30"/>
  <c r="L9" i="30"/>
  <c r="P9" i="30"/>
  <c r="Q9" i="30" s="1"/>
  <c r="S8" i="58"/>
  <c r="S9" i="58"/>
  <c r="L8" i="58"/>
  <c r="L9" i="58"/>
  <c r="P9" i="58"/>
  <c r="Q9" i="58" s="1"/>
  <c r="S8" i="29"/>
  <c r="K8" i="29"/>
  <c r="K9" i="29"/>
  <c r="L8" i="29"/>
  <c r="L9" i="29"/>
  <c r="K8" i="28"/>
  <c r="R8" i="28" s="1"/>
  <c r="S8" i="28"/>
  <c r="K9" i="28"/>
  <c r="L8" i="28"/>
  <c r="L9" i="28"/>
  <c r="R8" i="27"/>
  <c r="P8" i="27"/>
  <c r="Q8" i="27" s="1"/>
  <c r="S8" i="27"/>
  <c r="S9" i="27"/>
  <c r="R9" i="27"/>
  <c r="P9" i="27"/>
  <c r="Q9" i="27" s="1"/>
  <c r="L8" i="27"/>
  <c r="N8" i="27"/>
  <c r="L9" i="27"/>
  <c r="N9" i="27"/>
  <c r="O9" i="33" l="1"/>
  <c r="M9" i="33"/>
  <c r="O8" i="33"/>
  <c r="M8" i="33"/>
  <c r="O9" i="32"/>
  <c r="M9" i="32"/>
  <c r="O8" i="32"/>
  <c r="M8" i="32"/>
  <c r="O9" i="31"/>
  <c r="M9" i="31"/>
  <c r="O8" i="31"/>
  <c r="M8" i="31"/>
  <c r="O9" i="30"/>
  <c r="M9" i="30"/>
  <c r="O8" i="30"/>
  <c r="M8" i="30"/>
  <c r="O9" i="58"/>
  <c r="M9" i="58"/>
  <c r="O8" i="58"/>
  <c r="M8" i="58"/>
  <c r="O9" i="29"/>
  <c r="M9" i="29"/>
  <c r="R9" i="29"/>
  <c r="P9" i="29"/>
  <c r="Q9" i="29" s="1"/>
  <c r="S9" i="29"/>
  <c r="O8" i="29"/>
  <c r="M8" i="29"/>
  <c r="R8" i="29"/>
  <c r="P8" i="29"/>
  <c r="Q8" i="29" s="1"/>
  <c r="O9" i="28"/>
  <c r="M9" i="28"/>
  <c r="R9" i="28"/>
  <c r="P9" i="28"/>
  <c r="Q9" i="28" s="1"/>
  <c r="S9" i="28"/>
  <c r="O8" i="28"/>
  <c r="M8" i="28"/>
  <c r="P8" i="28"/>
  <c r="Q8" i="28" s="1"/>
  <c r="O9" i="27"/>
  <c r="M9" i="27"/>
  <c r="O8" i="27"/>
  <c r="M8" i="27"/>
</calcChain>
</file>

<file path=xl/sharedStrings.xml><?xml version="1.0" encoding="utf-8"?>
<sst xmlns="http://schemas.openxmlformats.org/spreadsheetml/2006/main" count="2691" uniqueCount="228">
  <si>
    <t>GULBARGA ELECTRICITY SUPPLY COMPANY LIMITED</t>
  </si>
  <si>
    <t>Annexure-I</t>
  </si>
  <si>
    <t xml:space="preserve">Format-I </t>
  </si>
  <si>
    <t>Sl.No</t>
  </si>
  <si>
    <t>Name of District Head Quarters</t>
  </si>
  <si>
    <t>Total No. of 11 kV feeders</t>
  </si>
  <si>
    <t>Total No. of 11 kV feeders affetecd</t>
  </si>
  <si>
    <t>Reliability for cumulative period #</t>
  </si>
  <si>
    <t>Sum of outage duration of all feeders (in Hrs.)</t>
  </si>
  <si>
    <t>Outage duration per feeder 
(in Hrs. / feeder)</t>
  </si>
  <si>
    <t>Feeder Reliability Index of 11 kV feeder level in %</t>
  </si>
  <si>
    <t>Reliability of supply of power to consumers in %</t>
  </si>
  <si>
    <t>Cumulative Outage duration per feeder (in Hrs./feeder)</t>
  </si>
  <si>
    <t>Cumulative feeder  Reliability Index of 11 kV feeder level in %</t>
  </si>
  <si>
    <t>Cumulative Reliability of supply of power to consumers in %</t>
  </si>
  <si>
    <t>Scheduled outage</t>
  </si>
  <si>
    <t>Un-Scheduled outage</t>
  </si>
  <si>
    <t>Total</t>
  </si>
  <si>
    <t>4a</t>
  </si>
  <si>
    <t>5a</t>
  </si>
  <si>
    <t>8=6+7</t>
  </si>
  <si>
    <t>8a</t>
  </si>
  <si>
    <t>9=5+8</t>
  </si>
  <si>
    <t>10=9/3</t>
  </si>
  <si>
    <t>11*</t>
  </si>
  <si>
    <t>12**</t>
  </si>
  <si>
    <t>13=5a+8a</t>
  </si>
  <si>
    <t>14=13/3</t>
  </si>
  <si>
    <t>15***</t>
  </si>
  <si>
    <t>16****</t>
  </si>
  <si>
    <t>Gulbarga</t>
  </si>
  <si>
    <t>Yadgir</t>
  </si>
  <si>
    <t>Bidar</t>
  </si>
  <si>
    <t>Koppal</t>
  </si>
  <si>
    <t>Raichur</t>
  </si>
  <si>
    <t>Bellary</t>
  </si>
  <si>
    <t>* Feeder realiability index of 11 kV feeder level  ={[Total No. of 11 kV feedersX24 Hrs.X No. of days in the month]-[Outage duration of all 11 kV feeders during the month in hrs. as in column 8]}X100 / [Total No. of 11 kV feedersX24 hrs.X No. of days in the month]
# The cumulative figures shall indicate the data from April up to the current month of the financial year.
** Relibility of supply of power to consumers={[Total No. of feedersX24 hrs.X No. of days in the month]-[Sum of outage duration including outages in higher voltages along with 11 kV outage during the month in hrs. as in column 9]}X100 / [Total No. of feeders X 24 hrs.X No. of days in the month]</t>
  </si>
  <si>
    <t>Annexure-II</t>
  </si>
  <si>
    <t>Sl.
No</t>
  </si>
  <si>
    <t>Name of Town/City</t>
  </si>
  <si>
    <t>Schedule outage</t>
  </si>
  <si>
    <t>Aland</t>
  </si>
  <si>
    <t>Afzalpur</t>
  </si>
  <si>
    <t>Shahabad</t>
  </si>
  <si>
    <t>Chitapur</t>
  </si>
  <si>
    <t>Chincholi</t>
  </si>
  <si>
    <t>Jewargi</t>
  </si>
  <si>
    <t>Kushtagi</t>
  </si>
  <si>
    <t>Karatagi</t>
  </si>
  <si>
    <t>Yalburga</t>
  </si>
  <si>
    <t>Kankagiri</t>
  </si>
  <si>
    <t>Hanumasagar</t>
  </si>
  <si>
    <t>Munirabad</t>
  </si>
  <si>
    <t>Ginigera</t>
  </si>
  <si>
    <t>Lingasugur</t>
  </si>
  <si>
    <t>Deodurga</t>
  </si>
  <si>
    <t>Sindhanoor</t>
  </si>
  <si>
    <t>Hatti</t>
  </si>
  <si>
    <t>Manvi</t>
  </si>
  <si>
    <t>Maski</t>
  </si>
  <si>
    <t>Mudgal</t>
  </si>
  <si>
    <t>S.Nagar</t>
  </si>
  <si>
    <t>Shahapur</t>
  </si>
  <si>
    <t>Shorapur</t>
  </si>
  <si>
    <t>Sedam</t>
  </si>
  <si>
    <t>Aurad</t>
  </si>
  <si>
    <t>Bhalki</t>
  </si>
  <si>
    <t>Humnabad</t>
  </si>
  <si>
    <t>HB Halli</t>
  </si>
  <si>
    <t>Venkatagiri</t>
  </si>
  <si>
    <t>Kudalgi</t>
  </si>
  <si>
    <t>Kampli</t>
  </si>
  <si>
    <t>Sirguppa</t>
  </si>
  <si>
    <t>Hospet</t>
  </si>
  <si>
    <t>* Feeder realiability index of 11 kV feeder level  ={[Total No. of 11 kV feedersX24 Hrs.X No. of days in the month]-[Outage duration of all 11 kV feeders during the month in hrs. as in column 8]}X100 / [Total No. of 11 kV feedersX24 hrs.X No. of days in the month]
# The cumulative figures shall indicate the data from April up to the current month of the financial year.
** Relibility of supply of power to consumers={[TOtal No. of feedersX24 hrs.X No. of days in the month]-[Sum of outage duration including outages in higher voltages along with 11 kV outage during the month in hrs. as in column 9]}X100 / [Total No. of feeders X24 hrs.X No. of days in the month]</t>
  </si>
  <si>
    <t>Annexure-III</t>
  </si>
  <si>
    <t>Format-III</t>
  </si>
  <si>
    <t>Sl 
No</t>
  </si>
  <si>
    <t>Name of Rural Area</t>
  </si>
  <si>
    <t>Gulbarga-1</t>
  </si>
  <si>
    <t>Gulbarga-2</t>
  </si>
  <si>
    <t>* Feeder realiability index of 11 kV feeder level  ={[Total No. of 11 kV feedersX24 Hrs.X No. of days in the month]-[Outage duration of all 11 kV feeders during the month in hrs. as in column 8]}X100 / [Total No. of 11 kV feedersX24 hrs.X No. of days in the month]
# The cumulative figures shall indicate the data from April up to the current month of the financial year.
** Relibility of supply of power to consumers={[Total No. of feedersX24 hrs.X No. of days in the month]-[Sum of outage duration including outages in higher voltages along with 11 kV outage during the month in hrs. as in column 9]}X100 / [Total No. of feeders X24 hrs.X No. of days in the month]</t>
  </si>
  <si>
    <t>Sl. No</t>
  </si>
  <si>
    <t>District Headquar/ Town/City/ Rural</t>
  </si>
  <si>
    <t>Relibility for cumulative period #</t>
  </si>
  <si>
    <t>Feeder Relibility Index of 11 kV feeder level in %</t>
  </si>
  <si>
    <t>Relibility of supply of power to consumers in %</t>
  </si>
  <si>
    <t>Cumulative feeder  Relibility Index of 11 kV feeder level in %</t>
  </si>
  <si>
    <t>Cumulative Relibility of supply of power to consumers in %</t>
  </si>
  <si>
    <t>.</t>
  </si>
  <si>
    <t>GESCOM FRI %</t>
  </si>
  <si>
    <t>Feeder Reliability:</t>
  </si>
  <si>
    <t>Consumer Reliability:</t>
  </si>
  <si>
    <t>Average</t>
  </si>
  <si>
    <t>*** Feeder realiability index of 11 kV feeder level  ={[Total No. of 11 kV feedersX24 Hrs.X No. of days from Apr-April]-[Outage duration of all 11 kV feeders during the month in hrs. as in column 8a ]}X100 / [Total No. of 11 kV feedersX24 hrs.X No. of days from APril-2015)
**** Relibility of supply of power to consumers={[Total No. of feedersX24 hrs.X No. of days from Apr-April]-[Sum of outage duration including outages in higher voltages along with 11 kV outage during the month in hrs. as in column 5a+8a ]} X100 / [Total No. of feeders X24 hrs.X No. of days from APril-2015</t>
  </si>
  <si>
    <t>*** Feeder realiability index of 11 kV feeder level  ={[Total No. of 11 kV feedersX24 Hrs.X No. of days from Apr-April]-[Outage duration of all 11 kV feeders during the month in hrs. as in column 8a ]}X100 / [Total No. of 11 kV feedersX24 hrs.X No. of days from APril-2015)
**** Relibility of supply of power to consumers={[Total No. of feedersX24 hrs.X No. of days from Apr-April]-[Sum of outage duration including outages in higher voltages along with 11 kV outage during the month in hrs. as in column 5a+8a ]} X100 / [Total No. of feeders X24 hrs.X No. of days from APril-2015)</t>
  </si>
  <si>
    <t>*** Feeder realiability index of 11 kV feeder level  ={[Total No. of 11 kV feedersX24 Hrs.X No. of days from Apr-April]-[Outage duration of all 11 kV feeders during the month in hrs. as in column 8a ]}X100 / [Total No. of 11 kV feedersX24 hrs.X No. of days from APril-2015)
**** Relibility of supply of power to consumers={[Total No. of feedersX24 hrs.X No. of days from Apr-April]-[Sum of outage duration including outages in higher voltages along with 11 kV outage during the month in hrs. as in column 5a+8a ]} X100 / [Total No. of feeders X24 hrs.X No. of days from APril-2015)</t>
  </si>
  <si>
    <t>Reliability Indices for District Headquarters
in GESCOM for April-2016 month of FY : 2016-17</t>
  </si>
  <si>
    <t>Total No. of interruption during the month of APril-2016</t>
  </si>
  <si>
    <t>Outage due to incoming supply failure (in hrs.)
(APril-2016</t>
  </si>
  <si>
    <t xml:space="preserve">Cumulative outage due to incoming supply failure (in Hrs.) for FY: 16-17
</t>
  </si>
  <si>
    <t>Outage of 11 kV level      
( in Hrs.)
(APril-2016)</t>
  </si>
  <si>
    <t>Cumulative outage of 11 kV level (in hrs.) for FY 16-17</t>
  </si>
  <si>
    <t>Reliability for APril-2016 month</t>
  </si>
  <si>
    <t>Cumulative outage duration of all feeders (in Hrs.) for 
 FY: 2016-17</t>
  </si>
  <si>
    <t>Reliability Indices for Towns &amp; Cities
in GESCOM for APril-2016 month of FY : 2016-17</t>
  </si>
  <si>
    <t>Total No. of interruption APril-2016</t>
  </si>
  <si>
    <t>Outage due to incoming supply failure (in hrs.)
(APril-2016)</t>
  </si>
  <si>
    <t>Cumulative outage due to incoming supply failure (in Hrs.) for FY: 16-17</t>
  </si>
  <si>
    <t>Reliability Indices for Rural Areas
in GESCOM for APril-2016 Month of FY : 2016-17</t>
  </si>
  <si>
    <t xml:space="preserve">Cumulative outage due to incoming supply failure (in Hrs.) for FY:  2016-17 
</t>
  </si>
  <si>
    <t>Cumulative outage of 11 kV level (in hrs.) for FY:2016-17</t>
  </si>
  <si>
    <t>Relibility for APril-2016 month</t>
  </si>
  <si>
    <t>Abstract of 11 kV Feeder Level Reliability Indices  in GESCOM  for the Month of April-2016 of FY: 2016-17</t>
  </si>
  <si>
    <t>Total No. of interruption April -16</t>
  </si>
  <si>
    <t>Outage due to incoming supply failure (in hrs.)
April-16</t>
  </si>
  <si>
    <t xml:space="preserve">Cumulative outage due to incoming supply failure (in Hrs.) for FY: 2016-17
</t>
  </si>
  <si>
    <t>Outage of 11 kV level      
( in Hrs.)
April-16)</t>
  </si>
  <si>
    <t>Cumulative outage of 11 kV level (in hrs.) for  FY:
16-17</t>
  </si>
  <si>
    <t xml:space="preserve"> Distict</t>
  </si>
  <si>
    <t xml:space="preserve"> Towns/ Cities</t>
  </si>
  <si>
    <t xml:space="preserve"> Rural</t>
  </si>
  <si>
    <t>Relibility for APril-16 month</t>
  </si>
  <si>
    <t>Cumulative outage duration of all feeders (in Hrs.) for 
 FY: 16-17</t>
  </si>
  <si>
    <t>Gangavati</t>
  </si>
  <si>
    <t>DEC</t>
  </si>
  <si>
    <t xml:space="preserve"> </t>
  </si>
  <si>
    <t>Total No. of interruption APril-2017</t>
  </si>
  <si>
    <t>Outage due to incoming supply failure (in hrs.)
(APril-2017)</t>
  </si>
  <si>
    <t xml:space="preserve">Cumulative outage due to incoming supply failure (in Hrs.) for FY:  2017-18
</t>
  </si>
  <si>
    <t>Outage of 11 kV level      
( in Hrs.)
(APril-2017)</t>
  </si>
  <si>
    <t>Cumulative outage of 11 kV level (in hrs.) for FY:2017-18</t>
  </si>
  <si>
    <t>Cumulative outage duration of all feeders (in Hrs.) for 
 FY: 2017-18</t>
  </si>
  <si>
    <t>Cumulative outage due to incoming supply failure (in Hrs.) for FY: 17-18</t>
  </si>
  <si>
    <t>Cumulative outage of 11 kV level (in hrs.) for FY 17-18</t>
  </si>
  <si>
    <t xml:space="preserve">Cumulative outage due to incoming supply failure (in Hrs.) for FY: 2017-18
</t>
  </si>
  <si>
    <t>Cumulative outage of 11 kV level (in hrs.) for  FY:
17-18</t>
  </si>
  <si>
    <t>Cumulative outage duration of all feeders (in Hrs.) for 
 FY: 17-18</t>
  </si>
  <si>
    <t>Abstract of 11 kV Feeder Level Reliability Indices  in GESCOM  for the Month of April-2017 of FY: 2017-18</t>
  </si>
  <si>
    <t>Total No. of interruption April -17</t>
  </si>
  <si>
    <t>Outage due to incoming supply failure (in hrs.)
April-17</t>
  </si>
  <si>
    <t>Outage of 11 kV level      
( in Hrs.)
April-17)</t>
  </si>
  <si>
    <t>Relibility for APril-17 month</t>
  </si>
  <si>
    <t>17****</t>
  </si>
  <si>
    <t>Total No. of interruption during the month of APril-2017</t>
  </si>
  <si>
    <t>Outage due to incoming supply failure (in hrs.)
(APril-2017</t>
  </si>
  <si>
    <t>Reliability for APril-2017 month</t>
  </si>
  <si>
    <t>Reliability Indices for Rural Areas
in GESCOM for APril-2017 Month of FY : 2017-18</t>
  </si>
  <si>
    <t xml:space="preserve">Cumulative outage due to incoming supply failure (in Hrs.) for FY:  2017-18 
</t>
  </si>
  <si>
    <t xml:space="preserve">Cumulative outage due to incoming supply failure (in Hrs.) for FY: 17-18
</t>
  </si>
  <si>
    <t>Reliability Indices for District Headquarters
in GESCOM for April-2017 month of FY : 2017-18</t>
  </si>
  <si>
    <t>Reliability Indices for Towns &amp; Cities
in GESCOM for APril-2017 month of FY : 2017-18</t>
  </si>
  <si>
    <t>Total No. of interruption during the month of May-2017</t>
  </si>
  <si>
    <t>Outage due to incoming supply failure (in hrs.)
(May-2017</t>
  </si>
  <si>
    <t>Outage of 11 kV level      
( in Hrs.)
(May-2017)</t>
  </si>
  <si>
    <t>Reliability for May-2017 month</t>
  </si>
  <si>
    <t>* Feeder realiability index of 11 kV feeder level  ={[Total No. of 11 kV feedersX24 Hrs.X No. of days in the month]-[Outage duration of all 11 kV feeders during the month in hrs. as in column 8]}X100 / [Total No. of 11 kV feedersX24 hrs.X No. of days in the month]
# The cumulative figures shall indicate the data from May up to the current month of the financial year.
** Relibility of supply of power to consumers={[Total No. of feedersX24 hrs.X No. of days in the month]-[Sum of outage duration including outages in higher voltages along with 11 kV outage during the month in hrs. as in column 9]}X100 / [Total No. of feeders X 24 hrs.X No. of days in the month]</t>
  </si>
  <si>
    <t>*** Feeder realiability index of 11 kV feeder level  ={[Total No. of 11 kV feedersX24 Hrs.X No. of days from Apr-May]-[Outage duration of all 11 kV feeders during the month in hrs. as in column 8a ]}X100 / [Total No. of 11 kV feedersX24 hrs.X No. of days from May-2015)
**** Relibility of supply of power to consumers={[Total No. of feedersX24 hrs.X No. of days from Apr-May]-[Sum of outage duration including outages in higher voltages along with 11 kV outage during the month in hrs. as in column 5a+8a ]} X100 / [Total No. of feeders X24 hrs.X No. of days from May-2015</t>
  </si>
  <si>
    <t>Reliability Indices for District Headquarters
in GESCOM for May-2017 month of FY : 2017-18</t>
  </si>
  <si>
    <t>Reliability Indices for Towns &amp; Cities
in GESCOM for May-2017 month of FY : 2017-18</t>
  </si>
  <si>
    <t>Total No. of interruption May-2017</t>
  </si>
  <si>
    <t>Outage due to incoming supply failure (in hrs.)
(May-2017)</t>
  </si>
  <si>
    <t>* Feeder realiability index of 11 kV feeder level  ={[Total No. of 11 kV feedersX24 Hrs.X No. of days in the month]-[Outage duration of all 11 kV feeders during the month in hrs. as in column 8]}X100 / [Total No. of 11 kV feedersX24 hrs.X No. of days in the month]
# The cumulative figures shall indicate the data from May up to the current month of the financial year.
** Relibility of supply of power to consumers={[TOtal No. of feedersX24 hrs.X No. of days in the month]-[Sum of outage duration including outages in higher voltages along with 11 kV outage during the month in hrs. as in column 9]}X100 / [Total No. of feeders X24 hrs.X No. of days in the month]</t>
  </si>
  <si>
    <t>*** Feeder realiability index of 11 kV feeder level  ={[Total No. of 11 kV feedersX24 Hrs.X No. of days from Apr-May]-[Outage duration of all 11 kV feeders during the month in hrs. as in column 8a ]}X100 / [Total No. of 11 kV feedersX24 hrs.X No. of days from May-2015)
**** Relibility of supply of power to consumers={[Total No. of feedersX24 hrs.X No. of days from Apr-May]-[Sum of outage duration including outages in higher voltages along with 11 kV outage during the month in hrs. as in column 5a+8a ]} X100 / [Total No. of feeders X24 hrs.X No. of days from May-2015)</t>
  </si>
  <si>
    <t>Reliability Indices for Rural Areas
in GESCOM for May-2017 Month of FY : 2017-18</t>
  </si>
  <si>
    <t>Relibility for May-2017 month</t>
  </si>
  <si>
    <t>* Feeder realiability index of 11 kV feeder level  ={[Total No. of 11 kV feedersX24 Hrs.X No. of days in the month]-[Outage duration of all 11 kV feeders during the month in hrs. as in column 8]}X100 / [Total No. of 11 kV feedersX24 hrs.X No. of days in the month]
# The cumulative figures shall indicate the data from May up to the current month of the financial year.
** Relibility of supply of power to consumers={[Total No. of feedersX24 hrs.X No. of days in the month]-[Sum of outage duration including outages in higher voltages along with 11 kV outage during the month in hrs. as in column 9]}X100 / [Total No. of feeders X24 hrs.X No. of days in the month]</t>
  </si>
  <si>
    <t>*** Feeder realiability index of 11 kV feeder level  ={[Total No. of 11 kV feedersX24 Hrs.X No. of days from Apr-May]-[Outage duration of all 11 kV feeders during the month in hrs. as in column 8a ]}X100 / [Total No. of 11 kV feedersX24 hrs.X No. of days from May-2015)
**** Relibility of supply of power to consumers={[Total No. of feedersX24 hrs.X No. of days from Apr-May]-[Sum of outage duration including outages in higher voltages along with 11 kV outage during the month in hrs. as in column 5a+8a ]} X100 / [Total No. of feeders X24 hrs.X No. of days from May-2015)</t>
  </si>
  <si>
    <t>* Feeder realiability index of 11 kV feeder level  ={[Total No. of 11 kV feedersX24 Hrs.X No. of days in the month]-[Outage duration of all 11 kV feeders during the month in hrs. as in column 8]}X100 / [Total No. of 11 kV feedersX24 hrs.X No. of days in the month]
# The cumulative figures shall indicate the data from JUNE up to the current month of the financial year.
** Relibility of supply of power to consumers={[Total No. of feedersX24 hrs.X No. of days in the month]-[Sum of outage duration including outages in higher voltages along with 11 kV outage during the month in hrs. as in column 9]}X100 / [Total No. of feeders X 24 hrs.X No. of days in the month]</t>
  </si>
  <si>
    <t>*** Feeder realiability index of 11 kV feeder level  ={[Total No. of 11 kV feedersX24 Hrs.X No. of days from Apr-JUNE]-[Outage duration of all 11 kV feeders during the month in hrs. as in column 8a ]}X100 / [Total No. of 11 kV feedersX24 hrs.X No. of days from JUNE-2015)
**** Relibility of supply of power to consumers={[Total No. of feedersX24 hrs.X No. of days from Apr-JUNE]-[Sum of outage duration including outages in higher voltages along with 11 kV outage during the month in hrs. as in column 5a+8a ]} X100 / [Total No. of feeders X24 hrs.X No. of days from JUNE-2015</t>
  </si>
  <si>
    <t>* Feeder realiability index of 11 kV feeder level  ={[Total No. of 11 kV feedersX24 Hrs.X No. of days in the month]-[Outage duration of all 11 kV feeders during the month in hrs. as in column 8]}X100 / [Total No. of 11 kV feedersX24 hrs.X No. of days in the month]
# The cumulative figures shall indicate the data from JUNE up to the current month of the financial year.
** Relibility of supply of power to consumers={[TOtal No. of feedersX24 hrs.X No. of days in the month]-[Sum of outage duration including outages in higher voltages along with 11 kV outage during the month in hrs. as in column 9]}X100 / [Total No. of feeders X24 hrs.X No. of days in the month]</t>
  </si>
  <si>
    <t>*** Feeder realiability index of 11 kV feeder level  ={[Total No. of 11 kV feedersX24 Hrs.X No. of days from Apr-JUNE]-[Outage duration of all 11 kV feeders during the month in hrs. as in column 8a ]}X100 / [Total No. of 11 kV feedersX24 hrs.X No. of days from JUNE-2015)
**** Relibility of supply of power to consumers={[Total No. of feedersX24 hrs.X No. of days from Apr-JUNE]-[Sum of outage duration including outages in higher voltages along with 11 kV outage during the month in hrs. as in column 5a+8a ]} X100 / [Total No. of feeders X24 hrs.X No. of days from JUNE-2015)</t>
  </si>
  <si>
    <t>* Feeder realiability index of 11 kV feeder level  ={[Total No. of 11 kV feedersX24 Hrs.X No. of days in the month]-[Outage duration of all 11 kV feeders during the month in hrs. as in column 8]}X100 / [Total No. of 11 kV feedersX24 hrs.X No. of days in the month]
# The cumulative figures shall indicate the data from JULY up to the current month of the financial year.
** Relibility of supply of power to consumers={[TOtal No. of feedersX24 hrs.X No. of days in the month]-[Sum of outage duration including outages in higher voltages along with 11 kV outage during the month in hrs. as in column 9]}X100 / [Total No. of feeders X24 hrs.X No. of days in the month]</t>
  </si>
  <si>
    <t>*** Feeder realiability index of 11 kV feeder level  ={[Total No. of 11 kV feedersX24 Hrs.X No. of days from Apr-JULY]-[Outage duration of all 11 kV feeders during the month in hrs. as in column 8a ]}X100 / [Total No. of 11 kV feedersX24 hrs.X No. of days from JULY-2015)
**** Relibility of supply of power to consumers={[Total No. of feedersX24 hrs.X No. of days from Apr-JULY]-[Sum of outage duration including outages in higher voltages along with 11 kV outage during the month in hrs. as in column 5a+8a ]} X100 / [Total No. of feeders X24 hrs.X No. of days from JULY-2015)</t>
  </si>
  <si>
    <t>* Feeder realiability index of 11 kV feeder level  ={[Total No. of 11 kV feedersX24 Hrs.X No. of days in the month]-[Outage duration of all 11 kV feeders during the month in hrs. as in column 8]}X100 / [Total No. of 11 kV feedersX24 hrs.X No. of days in the month]
# The cumulative figures shall indicate the data from JULY up to the current month of the financial year.
** Relibility of supply of power to consumers={[Total No. of feedersX24 hrs.X No. of days in the month]-[Sum of outage duration including outages in higher voltages along with 11 kV outage during the month in hrs. as in column 9]}X100 / [Total No. of feeders X 24 hrs.X No. of days in the month]</t>
  </si>
  <si>
    <t>*** Feeder realiability index of 11 kV feeder level  ={[Total No. of 11 kV feedersX24 Hrs.X No. of days from Apr-JULY]-[Outage duration of all 11 kV feeders during the month in hrs. as in column 8a ]}X100 / [Total No. of 11 kV feedersX24 hrs.X No. of days from JULY-2015)
**** Relibility of supply of power to consumers={[Total No. of feedersX24 hrs.X No. of days from Apr-JULY]-[Sum of outage duration including outages in higher voltages along with 11 kV outage during the month in hrs. as in column 5a+8a ]} X100 / [Total No. of feeders X24 hrs.X No. of days from JULY-2015</t>
  </si>
  <si>
    <t>* Feeder realiability index of 11 kV feeder level  ={[Total No. of 11 kV feedersX24 Hrs.X No. of days in the month]-[Outage duration of all 11 kV feeders during the month in hrs. as in column 8]}X100 / [Total No. of 11 kV feedersX24 hrs.X No. of days in the month]
# The cumulative figures shall indicate the data from JULY up to the current month of the financial year.
** Relibility of supply of power to consumers={[Total No. of feedersX24 hrs.X No. of days in the month]-[Sum of outage duration including outages in higher voltages along with 11 kV outage during the month in hrs. as in column 9]}X100 / [Total No. of feeders X24 hrs.X No. of days in the month]</t>
  </si>
  <si>
    <t>*** Feeder realiability index of 11 kV feeder level  ={[Total No. of 11 kV feedersX24 Hrs.X No. of days from Apr-JULY]-[Outage duration of all 11 kV feeders during the month in hrs. as in column 8a ]}X100 / [Total No. of 11 kV feedersX24 hrs.X No. of days from JULY-2015)
**** Relibility of supply of power to consumers={[Total No. of feedersX24 hrs.X No. of days from Apr-JULY]-[Sum of outage duration including outages in higher voltages along with 11 kV outage during the month in hrs. as in column 5a+8a ]} X100 / [Total No. of feeders X24 hrs.X No. of days from JULY-2015)</t>
  </si>
  <si>
    <t>Total No. of interruption JULY -16</t>
  </si>
  <si>
    <t>Outage due to incoming supply failure (in hrs.)
JULY-16</t>
  </si>
  <si>
    <t>Outage of 11 kV level      
( in Hrs.)
JULY-16)</t>
  </si>
  <si>
    <t>Relibility for JULY-16 month</t>
  </si>
  <si>
    <t>Reliability Indices for Towns &amp; Cities
in GESCOM for JUNE-2017 month of FY : 2017-18</t>
  </si>
  <si>
    <t>Total No. of interruption JUNE-2017</t>
  </si>
  <si>
    <t>Outage due to incoming supply failure (in hrs.)
(JUNE-2017)</t>
  </si>
  <si>
    <t>Outage of 11 kV level      
( in Hrs.)
(JUNE-2017)</t>
  </si>
  <si>
    <t>Reliability for JUNE-2017 month</t>
  </si>
  <si>
    <t>Abstract of 11 kV Feeder Level Reliability Indices  in GESCOM  for the Month of May-2017 of FY: 2017-18</t>
  </si>
  <si>
    <t>Total No. of interruption May -17</t>
  </si>
  <si>
    <t>Outage due to incoming supply failure (in hrs.)
May-17</t>
  </si>
  <si>
    <t>Outage of 11 kV level      
( in Hrs.)
May-17)</t>
  </si>
  <si>
    <t>Relibility for May-17 month</t>
  </si>
  <si>
    <t>Reliability Indices for District Headquarters
in GESCOM for JUNE-2017 month of FY : 2017-18</t>
  </si>
  <si>
    <t>Total No. of interruption during the month of JUNE-2017</t>
  </si>
  <si>
    <t>Outage due to incoming supply failure (in hrs.)
(JUNE-2017</t>
  </si>
  <si>
    <t xml:space="preserve">Cumulative outage due to incoming supply failure (in Hrs.) for FY:  2017-17 
</t>
  </si>
  <si>
    <t>Cumulative outage of 11 kV level (in hrs.) for FY:2017-17</t>
  </si>
  <si>
    <t>Cumulative outage duration of all feeders (in Hrs.) for 
 FY: 2017-17</t>
  </si>
  <si>
    <t>Reliability Indices for Rural Areas
in GESCOM for JUNE-2017 Month of FY : 2017-17</t>
  </si>
  <si>
    <t>Relibility for JUNE-2017 month</t>
  </si>
  <si>
    <t>* Feeder realiability index of 11 kV feeder level  ={[Total No. of 11 kV feedersX24 Hrs.X No. of days in the month]-[Outage duration of all 11 kV feeders during the month in hrs. as in column 8]}X100 / [Total No. of 11 kV feedersX24 hrs.X No. of days in the month]
# The cumulative figures shall indicate the data from JUNE up to the current month of the financial year.
** Relibility of supply of power to consumers={[Total No. of feedersX24 hrs.X No. of days in the month]-[Sum of outage duration including outages in higher voltages along with 11 kV outage during the month in hrs. as in column 9]}X100 / [Total No. of feeders X24 hrs.X No. of days in the month]</t>
  </si>
  <si>
    <t>*** Feeder realiability index of 11 kV feeder level  ={[Total No. of 11 kV feedersX24 Hrs.X No. of days from Apr-JUNE]-[Outage duration of all 11 kV feeders during the month in hrs. as in column 8a ]}X100 / [Total No. of 11 kV feedersX24 hrs.X No. of days from JUNE-2015)
**** Relibility of supply of power to consumers={[Total No. of feedersX24 hrs.X No. of days from Apr-JUNE]-[Sum of outage duration including outages in higher voltages along with 11 kV outage during the month in hrs. as in column 5a+8a ]} X100 / [Total No. of feeders X24 hrs.X No. of days from JUNE-2015)</t>
  </si>
  <si>
    <t>Abstract of 11 kV Feeder Level Reliability Indices  in GESCOM  for the Month of JUNE-2017 of FY: 2017-17</t>
  </si>
  <si>
    <t>Total No. of interruption JUNE -17</t>
  </si>
  <si>
    <t>Outage due to incoming supply failure (in hrs.)
JUNE-17</t>
  </si>
  <si>
    <t xml:space="preserve">Cumulative outage due to incoming supply failure (in Hrs.) for FY: 2017-17
</t>
  </si>
  <si>
    <t>Outage of 11 kV level      
( in Hrs.)
JUNE-17)</t>
  </si>
  <si>
    <t>Cumulative outage of 11 kV level (in hrs.) for  FY:
17-17</t>
  </si>
  <si>
    <t>Relibility for JUNE-17 month</t>
  </si>
  <si>
    <t>Cumulative outage duration of all feeders (in Hrs.) for 
 FY: 17-17</t>
  </si>
  <si>
    <t>Total No. of interruption during the month of JULY-2017</t>
  </si>
  <si>
    <t>Outage due to incoming supply failure (in hrs.)
(JULY-2017</t>
  </si>
  <si>
    <t>Outage of 11 kV level      
( in Hrs.)
(JULY-2017)</t>
  </si>
  <si>
    <t>Reliability for JULY-2017 month</t>
  </si>
  <si>
    <t>Reliability Indices for District Headquarters
in GESCOM for JULY-2017 month of FY : 2017-18</t>
  </si>
  <si>
    <t>Reliability Indices for Towns &amp; Cities
in GESCOM for JULY-2017 month of FY : 2017-17</t>
  </si>
  <si>
    <t>Total No. of interruption JULY-2017</t>
  </si>
  <si>
    <t>Outage due to incoming supply failure (in hrs.)
(JULY-2017)</t>
  </si>
  <si>
    <t>Reliability Indices for Rural Areas
in GESCOM for JULY-2017 Month of FY : 2017-17</t>
  </si>
  <si>
    <t>Relibility for JULY-2017 month</t>
  </si>
  <si>
    <t>Abstract of 11 kV Feeder Level Reliability Indices  in GESCOM  for the Month of JULY-2017 of FY: 2017-17</t>
  </si>
  <si>
    <t>MM Halli</t>
  </si>
  <si>
    <t>Gangavathi</t>
  </si>
  <si>
    <t>Kamlapur</t>
  </si>
  <si>
    <t>Hadgali Town</t>
  </si>
  <si>
    <t>RSD Ballari</t>
  </si>
  <si>
    <t>Sandur</t>
  </si>
  <si>
    <t>0:21:00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</si>
</sst>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]:mm:ss;@"/>
    <numFmt numFmtId="165" formatCode="0.000"/>
    <numFmt numFmtId="166" formatCode="[h]:mm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4"/>
      <name val="Arial"/>
      <family val="2"/>
    </font>
    <font>
      <sz val="16"/>
      <name val="Arial"/>
      <family val="2"/>
    </font>
    <font>
      <sz val="10"/>
      <color rgb="FFFF0000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82">
    <xf numFmtId="0" fontId="0" fillId="0" borderId="0" xfId="0"/>
    <xf numFmtId="0" fontId="2" fillId="0" borderId="0" xfId="1" applyFont="1"/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8" fillId="0" borderId="1" xfId="1" applyFont="1" applyBorder="1"/>
    <xf numFmtId="0" fontId="10" fillId="0" borderId="0" xfId="1" applyFont="1"/>
    <xf numFmtId="0" fontId="2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2" fontId="13" fillId="0" borderId="1" xfId="1" applyNumberFormat="1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2" fontId="13" fillId="0" borderId="1" xfId="1" applyNumberFormat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2" fontId="13" fillId="0" borderId="2" xfId="1" applyNumberFormat="1" applyFont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5" fillId="0" borderId="0" xfId="1" applyFont="1"/>
    <xf numFmtId="0" fontId="8" fillId="0" borderId="0" xfId="1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8" fillId="0" borderId="9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0" fontId="18" fillId="0" borderId="11" xfId="0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46" fontId="12" fillId="0" borderId="1" xfId="3" applyNumberFormat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46" fontId="12" fillId="3" borderId="1" xfId="3" applyNumberFormat="1" applyFont="1" applyFill="1" applyBorder="1" applyAlignment="1">
      <alignment horizontal="center" vertical="center" wrapText="1"/>
    </xf>
    <xf numFmtId="2" fontId="19" fillId="0" borderId="1" xfId="1" applyNumberFormat="1" applyFont="1" applyBorder="1" applyAlignment="1">
      <alignment horizontal="center" vertical="center"/>
    </xf>
    <xf numFmtId="46" fontId="19" fillId="0" borderId="1" xfId="3" applyNumberFormat="1" applyFont="1" applyFill="1" applyBorder="1" applyAlignment="1">
      <alignment horizontal="center" vertical="center" wrapText="1"/>
    </xf>
    <xf numFmtId="46" fontId="12" fillId="2" borderId="1" xfId="3" applyNumberFormat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/>
    </xf>
    <xf numFmtId="46" fontId="19" fillId="2" borderId="1" xfId="3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2" fontId="9" fillId="0" borderId="1" xfId="1" applyNumberFormat="1" applyFont="1" applyBorder="1" applyAlignment="1">
      <alignment horizontal="center" vertical="center"/>
    </xf>
    <xf numFmtId="164" fontId="9" fillId="0" borderId="1" xfId="1" applyNumberFormat="1" applyFont="1" applyBorder="1" applyAlignment="1">
      <alignment horizontal="center" vertical="center"/>
    </xf>
    <xf numFmtId="21" fontId="9" fillId="0" borderId="1" xfId="1" applyNumberFormat="1" applyFont="1" applyBorder="1" applyAlignment="1">
      <alignment horizontal="center" vertical="center"/>
    </xf>
    <xf numFmtId="46" fontId="9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21" fontId="9" fillId="4" borderId="1" xfId="1" applyNumberFormat="1" applyFont="1" applyFill="1" applyBorder="1" applyAlignment="1">
      <alignment horizontal="center" vertical="center"/>
    </xf>
    <xf numFmtId="164" fontId="9" fillId="4" borderId="1" xfId="1" applyNumberFormat="1" applyFont="1" applyFill="1" applyBorder="1" applyAlignment="1">
      <alignment horizontal="center" vertical="center"/>
    </xf>
    <xf numFmtId="46" fontId="9" fillId="4" borderId="1" xfId="1" applyNumberFormat="1" applyFont="1" applyFill="1" applyBorder="1" applyAlignment="1">
      <alignment horizontal="center" vertical="center"/>
    </xf>
    <xf numFmtId="2" fontId="9" fillId="4" borderId="1" xfId="1" applyNumberFormat="1" applyFont="1" applyFill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46" fontId="12" fillId="4" borderId="2" xfId="3" applyNumberFormat="1" applyFont="1" applyFill="1" applyBorder="1" applyAlignment="1">
      <alignment horizontal="center" vertical="center" wrapText="1"/>
    </xf>
    <xf numFmtId="46" fontId="12" fillId="4" borderId="2" xfId="3" applyNumberFormat="1" applyFont="1" applyFill="1" applyBorder="1" applyAlignment="1">
      <alignment vertical="center" wrapText="1"/>
    </xf>
    <xf numFmtId="2" fontId="9" fillId="4" borderId="2" xfId="1" applyNumberFormat="1" applyFont="1" applyFill="1" applyBorder="1" applyAlignment="1">
      <alignment vertical="center"/>
    </xf>
    <xf numFmtId="0" fontId="9" fillId="0" borderId="6" xfId="1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/>
    </xf>
    <xf numFmtId="46" fontId="12" fillId="4" borderId="6" xfId="3" applyNumberFormat="1" applyFont="1" applyFill="1" applyBorder="1" applyAlignment="1">
      <alignment horizontal="center" vertical="center" wrapText="1"/>
    </xf>
    <xf numFmtId="46" fontId="12" fillId="4" borderId="4" xfId="3" applyNumberFormat="1" applyFont="1" applyFill="1" applyBorder="1" applyAlignment="1">
      <alignment horizontal="center" vertical="center" wrapText="1"/>
    </xf>
    <xf numFmtId="21" fontId="12" fillId="4" borderId="4" xfId="3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/>
    </xf>
    <xf numFmtId="46" fontId="3" fillId="4" borderId="1" xfId="1" applyNumberFormat="1" applyFont="1" applyFill="1" applyBorder="1" applyAlignment="1">
      <alignment horizontal="center" vertical="center"/>
    </xf>
    <xf numFmtId="164" fontId="13" fillId="4" borderId="1" xfId="1" applyNumberFormat="1" applyFont="1" applyFill="1" applyBorder="1" applyAlignment="1">
      <alignment horizontal="center" vertical="center"/>
    </xf>
    <xf numFmtId="46" fontId="12" fillId="4" borderId="1" xfId="3" applyNumberFormat="1" applyFont="1" applyFill="1" applyBorder="1" applyAlignment="1">
      <alignment horizontal="center" vertical="center" wrapText="1"/>
    </xf>
    <xf numFmtId="165" fontId="9" fillId="4" borderId="1" xfId="1" applyNumberFormat="1" applyFont="1" applyFill="1" applyBorder="1" applyAlignment="1">
      <alignment horizontal="center" vertical="center"/>
    </xf>
    <xf numFmtId="2" fontId="13" fillId="4" borderId="1" xfId="1" applyNumberFormat="1" applyFont="1" applyFill="1" applyBorder="1" applyAlignment="1">
      <alignment horizontal="center" vertical="center"/>
    </xf>
    <xf numFmtId="2" fontId="9" fillId="0" borderId="6" xfId="1" applyNumberFormat="1" applyFont="1" applyBorder="1" applyAlignment="1">
      <alignment horizontal="center" vertical="center"/>
    </xf>
    <xf numFmtId="0" fontId="3" fillId="4" borderId="6" xfId="1" applyFont="1" applyFill="1" applyBorder="1" applyAlignment="1">
      <alignment horizontal="center" vertical="center"/>
    </xf>
    <xf numFmtId="46" fontId="3" fillId="4" borderId="6" xfId="1" applyNumberFormat="1" applyFont="1" applyFill="1" applyBorder="1" applyAlignment="1">
      <alignment horizontal="center" vertical="center"/>
    </xf>
    <xf numFmtId="164" fontId="13" fillId="4" borderId="6" xfId="1" applyNumberFormat="1" applyFont="1" applyFill="1" applyBorder="1" applyAlignment="1">
      <alignment horizontal="center" vertical="center"/>
    </xf>
    <xf numFmtId="2" fontId="9" fillId="4" borderId="6" xfId="1" applyNumberFormat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166" fontId="9" fillId="0" borderId="6" xfId="1" applyNumberFormat="1" applyFont="1" applyBorder="1" applyAlignment="1">
      <alignment horizontal="center" vertical="center"/>
    </xf>
    <xf numFmtId="166" fontId="9" fillId="4" borderId="6" xfId="1" applyNumberFormat="1" applyFont="1" applyFill="1" applyBorder="1" applyAlignment="1">
      <alignment horizontal="center" vertical="center"/>
    </xf>
    <xf numFmtId="166" fontId="9" fillId="4" borderId="1" xfId="1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166" fontId="4" fillId="5" borderId="1" xfId="1" applyNumberFormat="1" applyFont="1" applyFill="1" applyBorder="1" applyAlignment="1">
      <alignment horizontal="center" vertical="center"/>
    </xf>
    <xf numFmtId="2" fontId="3" fillId="5" borderId="1" xfId="1" applyNumberFormat="1" applyFont="1" applyFill="1" applyBorder="1" applyAlignment="1">
      <alignment horizontal="center" vertical="center"/>
    </xf>
    <xf numFmtId="166" fontId="4" fillId="4" borderId="1" xfId="1" applyNumberFormat="1" applyFont="1" applyFill="1" applyBorder="1" applyAlignment="1">
      <alignment horizontal="center" vertical="center"/>
    </xf>
    <xf numFmtId="0" fontId="4" fillId="4" borderId="1" xfId="1" applyNumberFormat="1" applyFont="1" applyFill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center" vertical="center"/>
    </xf>
    <xf numFmtId="2" fontId="13" fillId="4" borderId="2" xfId="1" applyNumberFormat="1" applyFont="1" applyFill="1" applyBorder="1" applyAlignment="1">
      <alignment horizontal="center" vertical="center"/>
    </xf>
    <xf numFmtId="164" fontId="12" fillId="4" borderId="1" xfId="3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/>
    </xf>
    <xf numFmtId="46" fontId="9" fillId="0" borderId="1" xfId="1" applyNumberFormat="1" applyFont="1" applyFill="1" applyBorder="1" applyAlignment="1">
      <alignment horizontal="center" vertical="center"/>
    </xf>
    <xf numFmtId="1" fontId="9" fillId="4" borderId="1" xfId="1" applyNumberFormat="1" applyFont="1" applyFill="1" applyBorder="1" applyAlignment="1">
      <alignment horizontal="center" vertical="center"/>
    </xf>
    <xf numFmtId="164" fontId="9" fillId="4" borderId="1" xfId="1" quotePrefix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6" fontId="13" fillId="0" borderId="1" xfId="1" applyNumberFormat="1" applyFont="1" applyFill="1" applyBorder="1" applyAlignment="1">
      <alignment horizontal="center" vertical="center"/>
    </xf>
    <xf numFmtId="46" fontId="14" fillId="0" borderId="1" xfId="1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46" fontId="13" fillId="4" borderId="1" xfId="1" applyNumberFormat="1" applyFont="1" applyFill="1" applyBorder="1" applyAlignment="1">
      <alignment horizontal="center" vertical="center"/>
    </xf>
    <xf numFmtId="46" fontId="14" fillId="4" borderId="1" xfId="1" applyNumberFormat="1" applyFont="1" applyFill="1" applyBorder="1" applyAlignment="1">
      <alignment horizontal="center" vertical="center"/>
    </xf>
    <xf numFmtId="0" fontId="9" fillId="4" borderId="1" xfId="1" applyNumberFormat="1" applyFont="1" applyFill="1" applyBorder="1" applyAlignment="1">
      <alignment horizontal="center" vertical="center"/>
    </xf>
    <xf numFmtId="46" fontId="17" fillId="4" borderId="0" xfId="0" applyNumberFormat="1" applyFont="1" applyFill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5" fillId="0" borderId="8" xfId="1" applyFont="1" applyBorder="1" applyAlignment="1">
      <alignment horizontal="center" wrapText="1"/>
    </xf>
    <xf numFmtId="0" fontId="5" fillId="0" borderId="8" xfId="1" applyFont="1" applyBorder="1" applyAlignment="1">
      <alignment horizontal="center"/>
    </xf>
    <xf numFmtId="0" fontId="11" fillId="0" borderId="2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2" fillId="0" borderId="9" xfId="1" applyFont="1" applyBorder="1" applyAlignment="1">
      <alignment horizontal="center" wrapText="1"/>
    </xf>
    <xf numFmtId="0" fontId="12" fillId="0" borderId="11" xfId="1" applyFont="1" applyBorder="1" applyAlignment="1">
      <alignment horizontal="center" wrapText="1"/>
    </xf>
    <xf numFmtId="0" fontId="12" fillId="0" borderId="10" xfId="1" applyFont="1" applyBorder="1" applyAlignment="1">
      <alignment horizontal="center" wrapText="1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13" fillId="0" borderId="6" xfId="1" applyFont="1" applyBorder="1" applyAlignment="1">
      <alignment horizont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14" fillId="0" borderId="0" xfId="1" applyFont="1" applyBorder="1" applyAlignment="1">
      <alignment horizontal="center" wrapText="1"/>
    </xf>
    <xf numFmtId="0" fontId="14" fillId="0" borderId="0" xfId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0" fontId="12" fillId="0" borderId="1" xfId="1" applyFont="1" applyBorder="1" applyAlignment="1">
      <alignment horizontal="center" wrapText="1"/>
    </xf>
    <xf numFmtId="0" fontId="3" fillId="0" borderId="1" xfId="1" applyFont="1" applyFill="1" applyBorder="1" applyAlignment="1">
      <alignment horizontal="center" vertical="center"/>
    </xf>
    <xf numFmtId="0" fontId="12" fillId="0" borderId="6" xfId="1" applyFont="1" applyBorder="1" applyAlignment="1">
      <alignment horizontal="center" wrapText="1"/>
    </xf>
  </cellXfs>
  <cellStyles count="4">
    <cellStyle name="Normal" xfId="0" builtinId="0"/>
    <cellStyle name="Normal 2" xfId="1"/>
    <cellStyle name="Normal 2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Sedam%20Division%20PQM%201(a)%20&amp;%203(b)%20Apr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 3 (b) April 15"/>
      <sheetName val="April 15"/>
      <sheetName val="PQM 1(a)"/>
      <sheetName val="PQM 3(b) June-16"/>
      <sheetName val="PQM 1(a) June-16"/>
      <sheetName val="PQM 3(b) July-16"/>
      <sheetName val="PQM 1(a) July-16"/>
      <sheetName val="Pqm 3b aug"/>
      <sheetName val="pqm 1a- Aug"/>
      <sheetName val="pqm1a-sept-16"/>
      <sheetName val="pqm3b-sept-16"/>
      <sheetName val="pqm-3b oct"/>
      <sheetName val="pqm-1a oct"/>
      <sheetName val="pqm-1a nov"/>
      <sheetName val="pqm 1b-nov"/>
      <sheetName val="PQM 3(b) Apr-17"/>
      <sheetName val="PQM 1(a) Apr-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7">
          <cell r="AC7">
            <v>6.5245370370370361</v>
          </cell>
        </row>
        <row r="8">
          <cell r="AC8">
            <v>8.4171296296296294</v>
          </cell>
        </row>
        <row r="70">
          <cell r="J70">
            <v>0.83611111111111114</v>
          </cell>
        </row>
        <row r="71">
          <cell r="J71">
            <v>0.27986111111111112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S18"/>
  <sheetViews>
    <sheetView tabSelected="1" view="pageBreakPreview" topLeftCell="K4" zoomScale="85" zoomScaleSheetLayoutView="85" workbookViewId="0">
      <selection activeCell="Q9" sqref="Q9"/>
    </sheetView>
  </sheetViews>
  <sheetFormatPr defaultRowHeight="12.75" x14ac:dyDescent="0.2"/>
  <cols>
    <col min="1" max="1" width="3.5703125" style="16" customWidth="1"/>
    <col min="2" max="2" width="13" style="1" customWidth="1"/>
    <col min="3" max="3" width="11.28515625" style="1" customWidth="1"/>
    <col min="4" max="4" width="9.42578125" style="1" customWidth="1"/>
    <col min="5" max="5" width="10.85546875" style="1" customWidth="1"/>
    <col min="6" max="6" width="12.85546875" style="1" customWidth="1"/>
    <col min="7" max="7" width="15.28515625" style="1" customWidth="1"/>
    <col min="8" max="8" width="12.28515625" style="1" customWidth="1"/>
    <col min="9" max="9" width="13.5703125" style="1" customWidth="1"/>
    <col min="10" max="10" width="13" style="1" customWidth="1"/>
    <col min="11" max="11" width="14" style="1" customWidth="1"/>
    <col min="12" max="12" width="13.85546875" style="1" customWidth="1"/>
    <col min="13" max="13" width="15.42578125" style="1" customWidth="1"/>
    <col min="14" max="14" width="10.85546875" style="1" customWidth="1"/>
    <col min="15" max="15" width="11.42578125" style="1" customWidth="1"/>
    <col min="16" max="17" width="14.5703125" style="1" customWidth="1"/>
    <col min="18" max="18" width="11.85546875" style="1" customWidth="1"/>
    <col min="19" max="19" width="13" style="1" customWidth="1"/>
    <col min="20" max="257" width="9.140625" style="1"/>
    <col min="258" max="258" width="3.5703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3.5703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3.5703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3.5703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3.5703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3.5703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3.5703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3.5703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3.5703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3.5703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3.5703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3.5703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3.5703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3.5703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3.5703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3.5703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3.5703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3.5703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3.5703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3.5703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3.5703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3.5703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3.5703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3.5703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3.5703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3.5703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3.5703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3.5703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3.5703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3.5703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3.5703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3.5703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3.5703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3.5703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3.5703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3.5703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3.5703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3.5703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3.5703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3.5703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3.5703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3.5703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3.5703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3.5703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3.5703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3.5703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3.5703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3.5703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3.5703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3.5703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3.5703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3.5703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3.5703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3.5703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3.5703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3.5703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3.5703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3.5703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3.5703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3.5703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3.5703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3.5703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3.5703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19" ht="18.75" x14ac:dyDescent="0.2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9.5" customHeight="1" x14ac:dyDescent="0.25">
      <c r="A2" s="2"/>
      <c r="B2" s="148" t="s">
        <v>1</v>
      </c>
      <c r="C2" s="148"/>
      <c r="D2" s="2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48" t="s">
        <v>2</v>
      </c>
      <c r="R2" s="148"/>
      <c r="S2" s="2"/>
    </row>
    <row r="3" spans="1:19" ht="48" customHeight="1" x14ac:dyDescent="0.2">
      <c r="A3" s="149" t="s">
        <v>150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1:19" s="4" customFormat="1" ht="31.5" customHeight="1" x14ac:dyDescent="0.25">
      <c r="A4" s="145" t="s">
        <v>3</v>
      </c>
      <c r="B4" s="145" t="s">
        <v>4</v>
      </c>
      <c r="C4" s="138" t="s">
        <v>5</v>
      </c>
      <c r="D4" s="145" t="s">
        <v>6</v>
      </c>
      <c r="E4" s="138" t="s">
        <v>144</v>
      </c>
      <c r="F4" s="138" t="s">
        <v>145</v>
      </c>
      <c r="G4" s="138" t="s">
        <v>149</v>
      </c>
      <c r="H4" s="141" t="s">
        <v>130</v>
      </c>
      <c r="I4" s="141"/>
      <c r="J4" s="141"/>
      <c r="K4" s="142" t="s">
        <v>134</v>
      </c>
      <c r="L4" s="145" t="s">
        <v>146</v>
      </c>
      <c r="M4" s="145"/>
      <c r="N4" s="145"/>
      <c r="O4" s="145"/>
      <c r="P4" s="145" t="s">
        <v>7</v>
      </c>
      <c r="Q4" s="145"/>
      <c r="R4" s="145"/>
      <c r="S4" s="145"/>
    </row>
    <row r="5" spans="1:19" s="4" customFormat="1" ht="15" x14ac:dyDescent="0.25">
      <c r="A5" s="145"/>
      <c r="B5" s="145"/>
      <c r="C5" s="139"/>
      <c r="D5" s="145"/>
      <c r="E5" s="139"/>
      <c r="F5" s="139"/>
      <c r="G5" s="139"/>
      <c r="H5" s="141"/>
      <c r="I5" s="141"/>
      <c r="J5" s="141"/>
      <c r="K5" s="143"/>
      <c r="L5" s="145" t="s">
        <v>8</v>
      </c>
      <c r="M5" s="141" t="s">
        <v>9</v>
      </c>
      <c r="N5" s="141" t="s">
        <v>10</v>
      </c>
      <c r="O5" s="141" t="s">
        <v>11</v>
      </c>
      <c r="P5" s="145" t="s">
        <v>132</v>
      </c>
      <c r="Q5" s="141" t="s">
        <v>12</v>
      </c>
      <c r="R5" s="141" t="s">
        <v>13</v>
      </c>
      <c r="S5" s="141" t="s">
        <v>14</v>
      </c>
    </row>
    <row r="6" spans="1:19" s="4" customFormat="1" ht="73.5" customHeight="1" x14ac:dyDescent="0.25">
      <c r="A6" s="145"/>
      <c r="B6" s="145"/>
      <c r="C6" s="140"/>
      <c r="D6" s="145"/>
      <c r="E6" s="140"/>
      <c r="F6" s="140"/>
      <c r="G6" s="140"/>
      <c r="H6" s="5" t="s">
        <v>15</v>
      </c>
      <c r="I6" s="5" t="s">
        <v>16</v>
      </c>
      <c r="J6" s="5" t="s">
        <v>17</v>
      </c>
      <c r="K6" s="144"/>
      <c r="L6" s="145"/>
      <c r="M6" s="141"/>
      <c r="N6" s="141"/>
      <c r="O6" s="141"/>
      <c r="P6" s="145"/>
      <c r="Q6" s="141"/>
      <c r="R6" s="141"/>
      <c r="S6" s="141"/>
    </row>
    <row r="7" spans="1:19" s="8" customFormat="1" ht="15" x14ac:dyDescent="0.25">
      <c r="A7" s="6">
        <v>1</v>
      </c>
      <c r="B7" s="6">
        <v>2</v>
      </c>
      <c r="C7" s="6">
        <v>3</v>
      </c>
      <c r="D7" s="6">
        <v>4</v>
      </c>
      <c r="E7" s="7" t="s">
        <v>18</v>
      </c>
      <c r="F7" s="6">
        <v>5</v>
      </c>
      <c r="G7" s="6" t="s">
        <v>19</v>
      </c>
      <c r="H7" s="6">
        <v>6</v>
      </c>
      <c r="I7" s="6">
        <v>7</v>
      </c>
      <c r="J7" s="6" t="s">
        <v>20</v>
      </c>
      <c r="K7" s="6" t="s">
        <v>21</v>
      </c>
      <c r="L7" s="6" t="s">
        <v>22</v>
      </c>
      <c r="M7" s="6" t="s">
        <v>23</v>
      </c>
      <c r="N7" s="6" t="s">
        <v>24</v>
      </c>
      <c r="O7" s="6" t="s">
        <v>25</v>
      </c>
      <c r="P7" s="6" t="s">
        <v>26</v>
      </c>
      <c r="Q7" s="6" t="s">
        <v>27</v>
      </c>
      <c r="R7" s="6" t="s">
        <v>28</v>
      </c>
      <c r="S7" s="6" t="s">
        <v>143</v>
      </c>
    </row>
    <row r="8" spans="1:19" ht="57" customHeight="1" x14ac:dyDescent="0.2">
      <c r="A8" s="9">
        <v>1</v>
      </c>
      <c r="B8" s="9" t="s">
        <v>30</v>
      </c>
      <c r="C8" s="77"/>
      <c r="D8" s="77"/>
      <c r="E8" s="77"/>
      <c r="F8" s="78"/>
      <c r="G8" s="78"/>
      <c r="H8" s="78"/>
      <c r="I8" s="78"/>
      <c r="J8" s="75"/>
      <c r="K8" s="75"/>
      <c r="L8" s="75"/>
      <c r="M8" s="75"/>
      <c r="N8" s="74"/>
      <c r="O8" s="74"/>
      <c r="P8" s="75"/>
      <c r="Q8" s="75"/>
      <c r="R8" s="74"/>
      <c r="S8" s="74"/>
    </row>
    <row r="9" spans="1:19" ht="57" customHeight="1" x14ac:dyDescent="0.2">
      <c r="A9" s="9">
        <v>2</v>
      </c>
      <c r="B9" s="9" t="s">
        <v>31</v>
      </c>
      <c r="C9" s="9"/>
      <c r="D9" s="9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57" customHeight="1" x14ac:dyDescent="0.2">
      <c r="A10" s="9">
        <v>3</v>
      </c>
      <c r="B10" s="9" t="s">
        <v>32</v>
      </c>
      <c r="C10" s="86">
        <v>16</v>
      </c>
      <c r="D10" s="86">
        <v>16</v>
      </c>
      <c r="E10" s="86">
        <f>403+366</f>
        <v>769</v>
      </c>
      <c r="F10" s="87">
        <v>0</v>
      </c>
      <c r="G10" s="87">
        <f>F10</f>
        <v>0</v>
      </c>
      <c r="H10" s="88">
        <v>7.885416666666667</v>
      </c>
      <c r="I10" s="88">
        <v>3.6805555555555554</v>
      </c>
      <c r="J10" s="88">
        <f>H10+I10</f>
        <v>11.565972222222221</v>
      </c>
      <c r="K10" s="88">
        <f>+J10</f>
        <v>11.565972222222221</v>
      </c>
      <c r="L10" s="89">
        <f>+J10+F10</f>
        <v>11.565972222222221</v>
      </c>
      <c r="M10" s="90">
        <f>L10/C10</f>
        <v>0.72287326388888884</v>
      </c>
      <c r="N10" s="90">
        <f>((((C10*24*30)-(J10))*100)/(C10*24*30))</f>
        <v>99.899600935570987</v>
      </c>
      <c r="O10" s="90">
        <f>((((C10*24*30)-(L10))*100)/(C10*24*30))</f>
        <v>99.899600935570987</v>
      </c>
      <c r="P10" s="89">
        <f>G10+K10</f>
        <v>11.565972222222221</v>
      </c>
      <c r="Q10" s="90">
        <f>P10/C10</f>
        <v>0.72287326388888884</v>
      </c>
      <c r="R10" s="90">
        <f>((((C10*24*365)-(K10))*100)/(C10*24*365))</f>
        <v>99.991748022101731</v>
      </c>
      <c r="S10" s="90">
        <f>((((C10*24*365)-(P10))*100)/(C10*24*365))</f>
        <v>99.991748022101731</v>
      </c>
    </row>
    <row r="11" spans="1:19" ht="57" customHeight="1" x14ac:dyDescent="0.2">
      <c r="A11" s="9">
        <v>4</v>
      </c>
      <c r="B11" s="9" t="s">
        <v>33</v>
      </c>
      <c r="C11" s="79"/>
      <c r="D11" s="79"/>
      <c r="E11" s="80"/>
      <c r="F11" s="83"/>
      <c r="G11" s="83"/>
      <c r="H11" s="82"/>
      <c r="I11" s="82"/>
      <c r="J11" s="82"/>
      <c r="K11" s="82"/>
      <c r="L11" s="84"/>
      <c r="M11" s="81"/>
      <c r="N11" s="81"/>
      <c r="O11" s="81"/>
      <c r="P11" s="84"/>
      <c r="Q11" s="81"/>
      <c r="R11" s="81"/>
      <c r="S11" s="81"/>
    </row>
    <row r="12" spans="1:19" ht="57" customHeight="1" x14ac:dyDescent="0.2">
      <c r="A12" s="9">
        <v>5</v>
      </c>
      <c r="B12" s="9" t="s">
        <v>34</v>
      </c>
      <c r="C12" s="86">
        <v>22</v>
      </c>
      <c r="D12" s="86">
        <v>22</v>
      </c>
      <c r="E12" s="86">
        <v>748</v>
      </c>
      <c r="F12" s="87">
        <v>0</v>
      </c>
      <c r="G12" s="87">
        <v>0</v>
      </c>
      <c r="H12" s="88">
        <v>4.5508333333333333</v>
      </c>
      <c r="I12" s="88">
        <v>6.3347222222222221</v>
      </c>
      <c r="J12" s="88">
        <v>10.885555555555555</v>
      </c>
      <c r="K12" s="88">
        <v>10.885555555555555</v>
      </c>
      <c r="L12" s="89">
        <v>10.885555555555555</v>
      </c>
      <c r="M12" s="90">
        <v>0.49479797979797979</v>
      </c>
      <c r="N12" s="90">
        <v>99.9312780583614</v>
      </c>
      <c r="O12" s="90">
        <v>99.9312780583614</v>
      </c>
      <c r="P12" s="89">
        <v>10.885555555555555</v>
      </c>
      <c r="Q12" s="90">
        <v>0.49479797979797979</v>
      </c>
      <c r="R12" s="90">
        <v>99.9312780583614</v>
      </c>
      <c r="S12" s="90">
        <v>99.9312780583614</v>
      </c>
    </row>
    <row r="13" spans="1:19" ht="57" customHeight="1" x14ac:dyDescent="0.2">
      <c r="A13" s="9">
        <v>6</v>
      </c>
      <c r="B13" s="9" t="s">
        <v>35</v>
      </c>
      <c r="C13" s="79"/>
      <c r="D13" s="79"/>
      <c r="E13" s="80"/>
      <c r="F13" s="83"/>
      <c r="G13" s="83"/>
      <c r="H13" s="82"/>
      <c r="I13" s="82"/>
      <c r="J13" s="82"/>
      <c r="K13" s="82"/>
      <c r="L13" s="84"/>
      <c r="M13" s="81"/>
      <c r="N13" s="81"/>
      <c r="O13" s="81"/>
      <c r="P13" s="84"/>
      <c r="Q13" s="81"/>
      <c r="R13" s="81"/>
      <c r="S13" s="81"/>
    </row>
    <row r="14" spans="1:19" s="14" customFormat="1" ht="58.5" customHeight="1" x14ac:dyDescent="0.2">
      <c r="A14" s="146" t="s">
        <v>17</v>
      </c>
      <c r="B14" s="146"/>
      <c r="C14" s="12"/>
      <c r="D14" s="12"/>
      <c r="E14" s="12"/>
      <c r="F14" s="12"/>
      <c r="G14" s="13"/>
      <c r="H14" s="12"/>
      <c r="I14" s="12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s="15" customFormat="1" ht="132.75" customHeight="1" x14ac:dyDescent="0.2">
      <c r="A15" s="147" t="s">
        <v>36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ht="96" customHeight="1" x14ac:dyDescent="0.2">
      <c r="A16" s="137" t="s">
        <v>94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</row>
    <row r="17" spans="5:5" ht="18.75" x14ac:dyDescent="0.2">
      <c r="E17" s="9"/>
    </row>
    <row r="18" spans="5:5" ht="18.75" x14ac:dyDescent="0.2">
      <c r="E18" s="9"/>
    </row>
  </sheetData>
  <mergeCells count="26"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  <mergeCell ref="A16:S16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14:B14"/>
    <mergeCell ref="A15:S15"/>
  </mergeCells>
  <printOptions horizontalCentered="1"/>
  <pageMargins left="0.25" right="0.25" top="0.5" bottom="0.5" header="0.25" footer="0"/>
  <pageSetup paperSize="9" scale="60" orientation="landscape" r:id="rId1"/>
  <headerFooter alignWithMargins="0">
    <oddFooter>&amp;L&amp;F format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F49"/>
  <sheetViews>
    <sheetView view="pageBreakPreview" topLeftCell="A35" zoomScaleSheetLayoutView="100" workbookViewId="0">
      <selection activeCell="C46" sqref="C46:S46"/>
    </sheetView>
  </sheetViews>
  <sheetFormatPr defaultRowHeight="18" x14ac:dyDescent="0.2"/>
  <cols>
    <col min="1" max="1" width="4.140625" style="16" customWidth="1"/>
    <col min="2" max="2" width="17.28515625" style="1" bestFit="1" customWidth="1"/>
    <col min="3" max="3" width="10.42578125" style="1" customWidth="1"/>
    <col min="4" max="4" width="8.7109375" style="1" customWidth="1"/>
    <col min="5" max="5" width="11.85546875" style="31" customWidth="1"/>
    <col min="6" max="6" width="15.28515625" style="1" customWidth="1"/>
    <col min="7" max="7" width="14.5703125" style="1" customWidth="1"/>
    <col min="8" max="8" width="13.42578125" style="1" customWidth="1"/>
    <col min="9" max="9" width="15.7109375" style="1" customWidth="1"/>
    <col min="10" max="10" width="12.42578125" style="1" customWidth="1"/>
    <col min="11" max="11" width="14.7109375" style="1" customWidth="1"/>
    <col min="12" max="12" width="12.42578125" style="1" customWidth="1"/>
    <col min="13" max="13" width="14.5703125" style="1" customWidth="1"/>
    <col min="14" max="14" width="12" style="1" customWidth="1"/>
    <col min="15" max="15" width="10.140625" style="1" customWidth="1"/>
    <col min="16" max="16" width="14.5703125" style="1" customWidth="1"/>
    <col min="17" max="17" width="15.5703125" style="1" customWidth="1"/>
    <col min="18" max="18" width="11.85546875" style="1" customWidth="1"/>
    <col min="19" max="19" width="11.7109375" style="1" customWidth="1"/>
    <col min="20" max="257" width="9.140625" style="1"/>
    <col min="258" max="258" width="5.42578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5.42578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5.42578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5.42578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5.42578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5.42578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5.42578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5.42578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5.42578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5.42578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5.42578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5.42578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5.42578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5.42578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5.42578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5.42578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5.42578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5.42578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5.42578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5.42578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5.42578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5.42578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5.42578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5.42578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5.42578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5.42578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5.42578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5.42578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5.42578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5.42578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5.42578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5.42578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5.42578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5.42578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5.42578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5.42578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5.42578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5.42578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5.42578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5.42578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5.42578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5.42578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5.42578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5.42578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5.42578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5.42578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5.42578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5.42578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5.42578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5.42578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5.42578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5.42578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5.42578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5.42578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5.42578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5.42578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5.42578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5.42578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5.42578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5.42578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5.42578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5.42578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5.42578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19" ht="18.75" x14ac:dyDescent="0.3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8.75" x14ac:dyDescent="0.3">
      <c r="A2" s="17"/>
      <c r="B2" s="151" t="s">
        <v>37</v>
      </c>
      <c r="C2" s="151"/>
      <c r="D2" s="17"/>
      <c r="E2" s="18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51"/>
      <c r="R2" s="151"/>
      <c r="S2" s="17"/>
    </row>
    <row r="3" spans="1:19" ht="39" customHeight="1" x14ac:dyDescent="0.35">
      <c r="A3" s="152" t="s">
        <v>182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s="19" customFormat="1" ht="31.5" customHeight="1" x14ac:dyDescent="0.25">
      <c r="A4" s="154" t="s">
        <v>38</v>
      </c>
      <c r="B4" s="154" t="s">
        <v>39</v>
      </c>
      <c r="C4" s="138" t="s">
        <v>5</v>
      </c>
      <c r="D4" s="145" t="s">
        <v>6</v>
      </c>
      <c r="E4" s="138" t="s">
        <v>183</v>
      </c>
      <c r="F4" s="138" t="s">
        <v>184</v>
      </c>
      <c r="G4" s="138" t="s">
        <v>133</v>
      </c>
      <c r="H4" s="141" t="s">
        <v>185</v>
      </c>
      <c r="I4" s="141"/>
      <c r="J4" s="141"/>
      <c r="K4" s="142" t="s">
        <v>134</v>
      </c>
      <c r="L4" s="145" t="s">
        <v>186</v>
      </c>
      <c r="M4" s="145"/>
      <c r="N4" s="145"/>
      <c r="O4" s="145"/>
      <c r="P4" s="145" t="s">
        <v>7</v>
      </c>
      <c r="Q4" s="145"/>
      <c r="R4" s="145"/>
      <c r="S4" s="145"/>
    </row>
    <row r="5" spans="1:19" s="19" customFormat="1" ht="41.25" customHeight="1" x14ac:dyDescent="0.25">
      <c r="A5" s="155"/>
      <c r="B5" s="155"/>
      <c r="C5" s="139"/>
      <c r="D5" s="145"/>
      <c r="E5" s="139"/>
      <c r="F5" s="139"/>
      <c r="G5" s="139"/>
      <c r="H5" s="141"/>
      <c r="I5" s="141"/>
      <c r="J5" s="141"/>
      <c r="K5" s="143"/>
      <c r="L5" s="145" t="s">
        <v>8</v>
      </c>
      <c r="M5" s="141" t="s">
        <v>9</v>
      </c>
      <c r="N5" s="141" t="s">
        <v>10</v>
      </c>
      <c r="O5" s="141" t="s">
        <v>11</v>
      </c>
      <c r="P5" s="145" t="s">
        <v>132</v>
      </c>
      <c r="Q5" s="141" t="s">
        <v>12</v>
      </c>
      <c r="R5" s="141" t="s">
        <v>13</v>
      </c>
      <c r="S5" s="141" t="s">
        <v>14</v>
      </c>
    </row>
    <row r="6" spans="1:19" s="19" customFormat="1" ht="48" customHeight="1" x14ac:dyDescent="0.25">
      <c r="A6" s="156"/>
      <c r="B6" s="156"/>
      <c r="C6" s="140"/>
      <c r="D6" s="145"/>
      <c r="E6" s="140"/>
      <c r="F6" s="140"/>
      <c r="G6" s="140"/>
      <c r="H6" s="5" t="s">
        <v>40</v>
      </c>
      <c r="I6" s="5" t="s">
        <v>16</v>
      </c>
      <c r="J6" s="5" t="s">
        <v>17</v>
      </c>
      <c r="K6" s="144"/>
      <c r="L6" s="145"/>
      <c r="M6" s="141"/>
      <c r="N6" s="141"/>
      <c r="O6" s="141"/>
      <c r="P6" s="145"/>
      <c r="Q6" s="141"/>
      <c r="R6" s="141"/>
      <c r="S6" s="141"/>
    </row>
    <row r="7" spans="1:19" s="21" customFormat="1" ht="19.5" customHeight="1" x14ac:dyDescent="0.2">
      <c r="A7" s="20">
        <v>1</v>
      </c>
      <c r="B7" s="20">
        <v>2</v>
      </c>
      <c r="C7" s="20">
        <v>3</v>
      </c>
      <c r="D7" s="20">
        <v>4</v>
      </c>
      <c r="E7" s="20" t="s">
        <v>18</v>
      </c>
      <c r="F7" s="20">
        <v>5</v>
      </c>
      <c r="G7" s="20" t="s">
        <v>19</v>
      </c>
      <c r="H7" s="20">
        <v>6</v>
      </c>
      <c r="I7" s="20">
        <v>7</v>
      </c>
      <c r="J7" s="20" t="s">
        <v>20</v>
      </c>
      <c r="K7" s="20" t="s">
        <v>21</v>
      </c>
      <c r="L7" s="20" t="s">
        <v>22</v>
      </c>
      <c r="M7" s="20" t="s">
        <v>23</v>
      </c>
      <c r="N7" s="20" t="s">
        <v>24</v>
      </c>
      <c r="O7" s="20" t="s">
        <v>25</v>
      </c>
      <c r="P7" s="20" t="s">
        <v>26</v>
      </c>
      <c r="Q7" s="20" t="s">
        <v>27</v>
      </c>
      <c r="R7" s="20" t="s">
        <v>28</v>
      </c>
      <c r="S7" s="20" t="s">
        <v>29</v>
      </c>
    </row>
    <row r="8" spans="1:19" s="22" customFormat="1" ht="27.75" customHeight="1" x14ac:dyDescent="0.25">
      <c r="A8" s="9">
        <v>1</v>
      </c>
      <c r="B8" s="111" t="s">
        <v>41</v>
      </c>
      <c r="C8" s="86">
        <v>3</v>
      </c>
      <c r="D8" s="86">
        <v>3</v>
      </c>
      <c r="E8" s="86">
        <v>149</v>
      </c>
      <c r="F8" s="103">
        <v>5.9027777777777783E-2</v>
      </c>
      <c r="G8" s="103">
        <v>0.28888888888888892</v>
      </c>
      <c r="H8" s="103">
        <v>5.510416666666667</v>
      </c>
      <c r="I8" s="103">
        <v>0.38541666666666669</v>
      </c>
      <c r="J8" s="103">
        <v>5.8958333333333339</v>
      </c>
      <c r="K8" s="103">
        <v>11.6875</v>
      </c>
      <c r="L8" s="103">
        <v>5.9548611111111116</v>
      </c>
      <c r="M8" s="103">
        <v>1.9849537037037039</v>
      </c>
      <c r="N8" s="90">
        <v>99.727044753086417</v>
      </c>
      <c r="O8" s="90">
        <v>99.7243119855967</v>
      </c>
      <c r="P8" s="103">
        <v>11.97638888888889</v>
      </c>
      <c r="Q8" s="103">
        <v>3.99212962962963</v>
      </c>
      <c r="R8" s="90">
        <v>99.458912037037038</v>
      </c>
      <c r="S8" s="90">
        <v>99.445537551440339</v>
      </c>
    </row>
    <row r="9" spans="1:19" s="22" customFormat="1" ht="27.75" customHeight="1" x14ac:dyDescent="0.25">
      <c r="A9" s="9">
        <v>2</v>
      </c>
      <c r="B9" s="111" t="s">
        <v>42</v>
      </c>
      <c r="C9" s="86">
        <v>1</v>
      </c>
      <c r="D9" s="86">
        <v>1</v>
      </c>
      <c r="E9" s="86">
        <v>23</v>
      </c>
      <c r="F9" s="103">
        <v>0.12291666666666667</v>
      </c>
      <c r="G9" s="103">
        <v>0.43125000000000002</v>
      </c>
      <c r="H9" s="103">
        <v>2.3472222222222223</v>
      </c>
      <c r="I9" s="103">
        <v>0.18402777777777779</v>
      </c>
      <c r="J9" s="103">
        <v>2.53125</v>
      </c>
      <c r="K9" s="103">
        <v>5.3125</v>
      </c>
      <c r="L9" s="103">
        <v>2.6541666666666668</v>
      </c>
      <c r="M9" s="103">
        <v>2.6541666666666668</v>
      </c>
      <c r="N9" s="90">
        <v>99.6484375</v>
      </c>
      <c r="O9" s="90">
        <v>99.631365740740733</v>
      </c>
      <c r="P9" s="103">
        <v>5.7437500000000004</v>
      </c>
      <c r="Q9" s="103">
        <v>5.7437500000000004</v>
      </c>
      <c r="R9" s="90">
        <v>99.262152777777786</v>
      </c>
      <c r="S9" s="90">
        <v>99.202256944444443</v>
      </c>
    </row>
    <row r="10" spans="1:19" s="22" customFormat="1" ht="27.75" customHeight="1" x14ac:dyDescent="0.25">
      <c r="A10" s="79">
        <v>3</v>
      </c>
      <c r="B10" s="111" t="s">
        <v>46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25" customFormat="1" ht="27.75" customHeight="1" x14ac:dyDescent="0.25">
      <c r="A11" s="79">
        <v>4</v>
      </c>
      <c r="B11" s="111" t="s">
        <v>43</v>
      </c>
      <c r="C11" s="23"/>
      <c r="D11" s="23"/>
      <c r="E11" s="10"/>
      <c r="F11" s="24"/>
      <c r="G11" s="11"/>
      <c r="H11" s="11"/>
      <c r="I11" s="11"/>
      <c r="J11" s="11"/>
      <c r="K11" s="11"/>
      <c r="L11" s="11"/>
      <c r="M11" s="11"/>
      <c r="N11" s="11"/>
      <c r="O11" s="11"/>
      <c r="P11" s="24"/>
      <c r="Q11" s="24"/>
      <c r="R11" s="11"/>
      <c r="S11" s="11"/>
    </row>
    <row r="12" spans="1:19" s="22" customFormat="1" ht="27.75" customHeight="1" x14ac:dyDescent="0.25">
      <c r="A12" s="79">
        <v>5</v>
      </c>
      <c r="B12" s="111" t="s">
        <v>44</v>
      </c>
      <c r="C12" s="9"/>
      <c r="D12" s="9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22" customFormat="1" ht="27.75" customHeight="1" x14ac:dyDescent="0.25">
      <c r="A13" s="79">
        <v>6</v>
      </c>
      <c r="B13" s="111" t="s">
        <v>64</v>
      </c>
      <c r="C13" s="86">
        <v>5</v>
      </c>
      <c r="D13" s="86">
        <v>5</v>
      </c>
      <c r="E13" s="86">
        <v>127</v>
      </c>
      <c r="F13" s="103">
        <v>0.11805555555555557</v>
      </c>
      <c r="G13" s="103">
        <v>0.13541666666666669</v>
      </c>
      <c r="H13" s="103">
        <v>0.85069444444444453</v>
      </c>
      <c r="I13" s="103">
        <v>1.0590277777777779</v>
      </c>
      <c r="J13" s="103">
        <v>1.9097222222222223</v>
      </c>
      <c r="K13" s="103">
        <v>21.195138888888888</v>
      </c>
      <c r="L13" s="103">
        <v>2.0277777777777777</v>
      </c>
      <c r="M13" s="88">
        <v>0.40555555555555556</v>
      </c>
      <c r="N13" s="90">
        <v>99.946952160493822</v>
      </c>
      <c r="O13" s="90">
        <v>99.943672839506164</v>
      </c>
      <c r="P13" s="103">
        <v>21.330555555555556</v>
      </c>
      <c r="Q13" s="103">
        <v>4.266111111111111</v>
      </c>
      <c r="R13" s="90">
        <v>99.411246141975312</v>
      </c>
      <c r="S13" s="90">
        <v>99.407484567901236</v>
      </c>
    </row>
    <row r="14" spans="1:19" s="22" customFormat="1" ht="27.75" customHeight="1" x14ac:dyDescent="0.25">
      <c r="A14" s="79">
        <v>7</v>
      </c>
      <c r="B14" s="111" t="s">
        <v>45</v>
      </c>
      <c r="C14" s="86">
        <v>2</v>
      </c>
      <c r="D14" s="86">
        <v>2</v>
      </c>
      <c r="E14" s="86">
        <v>52</v>
      </c>
      <c r="F14" s="103">
        <v>0.11805555555555557</v>
      </c>
      <c r="G14" s="103">
        <v>0.13541666666666669</v>
      </c>
      <c r="H14" s="103">
        <v>4.9944444444444445</v>
      </c>
      <c r="I14" s="103">
        <v>6.334027777777778</v>
      </c>
      <c r="J14" s="103">
        <v>11.328472222222222</v>
      </c>
      <c r="K14" s="103">
        <v>18.479166666666664</v>
      </c>
      <c r="L14" s="103">
        <v>11.446527777777778</v>
      </c>
      <c r="M14" s="88">
        <v>5.7232638888888889</v>
      </c>
      <c r="N14" s="90">
        <v>99.213300540123456</v>
      </c>
      <c r="O14" s="90">
        <v>99.205102237654316</v>
      </c>
      <c r="P14" s="103">
        <v>18.614583333333332</v>
      </c>
      <c r="Q14" s="103">
        <v>9.3072916666666661</v>
      </c>
      <c r="R14" s="90">
        <v>98.716724537037038</v>
      </c>
      <c r="S14" s="90">
        <v>98.707320601851862</v>
      </c>
    </row>
    <row r="15" spans="1:19" s="22" customFormat="1" ht="27.75" customHeight="1" x14ac:dyDescent="0.25">
      <c r="A15" s="79">
        <v>8</v>
      </c>
      <c r="B15" s="111" t="s">
        <v>47</v>
      </c>
      <c r="C15" s="9"/>
      <c r="D15" s="9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22" customFormat="1" ht="27.75" customHeight="1" x14ac:dyDescent="0.25">
      <c r="A16" s="79">
        <v>9</v>
      </c>
      <c r="B16" s="111" t="s">
        <v>48</v>
      </c>
      <c r="C16" s="9"/>
      <c r="D16" s="9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27" customFormat="1" ht="27.75" customHeight="1" x14ac:dyDescent="0.25">
      <c r="A17" s="79">
        <v>10</v>
      </c>
      <c r="B17" s="111" t="s">
        <v>50</v>
      </c>
      <c r="C17" s="10"/>
      <c r="D17" s="10"/>
      <c r="E17" s="10"/>
      <c r="F17" s="26"/>
      <c r="G17" s="11"/>
      <c r="H17" s="11"/>
      <c r="I17" s="11"/>
      <c r="J17" s="11"/>
      <c r="K17" s="11"/>
      <c r="L17" s="11"/>
      <c r="M17" s="11"/>
      <c r="N17" s="11"/>
      <c r="O17" s="11"/>
      <c r="P17" s="26"/>
      <c r="Q17" s="26"/>
      <c r="R17" s="11"/>
      <c r="S17" s="11"/>
    </row>
    <row r="18" spans="1:19" s="27" customFormat="1" ht="27.75" customHeight="1" x14ac:dyDescent="0.25">
      <c r="A18" s="79">
        <v>11</v>
      </c>
      <c r="B18" s="111" t="s">
        <v>51</v>
      </c>
      <c r="C18" s="10"/>
      <c r="D18" s="10"/>
      <c r="E18" s="10"/>
      <c r="F18" s="26"/>
      <c r="G18" s="11"/>
      <c r="H18" s="11"/>
      <c r="I18" s="11"/>
      <c r="J18" s="11"/>
      <c r="K18" s="11"/>
      <c r="L18" s="11"/>
      <c r="M18" s="11"/>
      <c r="N18" s="11"/>
      <c r="O18" s="11"/>
      <c r="P18" s="26"/>
      <c r="Q18" s="26"/>
      <c r="R18" s="11"/>
      <c r="S18" s="11"/>
    </row>
    <row r="19" spans="1:19" s="27" customFormat="1" ht="27.75" customHeight="1" x14ac:dyDescent="0.25">
      <c r="A19" s="79">
        <v>12</v>
      </c>
      <c r="B19" s="111" t="s">
        <v>61</v>
      </c>
      <c r="C19" s="10"/>
      <c r="D19" s="10"/>
      <c r="E19" s="10"/>
      <c r="F19" s="26"/>
      <c r="G19" s="11"/>
      <c r="H19" s="11"/>
      <c r="I19" s="11"/>
      <c r="J19" s="11"/>
      <c r="K19" s="11"/>
      <c r="L19" s="11"/>
      <c r="M19" s="11"/>
      <c r="N19" s="11"/>
      <c r="O19" s="11"/>
      <c r="P19" s="26"/>
      <c r="Q19" s="26"/>
      <c r="R19" s="11"/>
      <c r="S19" s="11"/>
    </row>
    <row r="20" spans="1:19" s="27" customFormat="1" ht="27.75" customHeight="1" x14ac:dyDescent="0.25">
      <c r="A20" s="79">
        <v>13</v>
      </c>
      <c r="B20" s="111" t="s">
        <v>69</v>
      </c>
      <c r="C20" s="10"/>
      <c r="D20" s="10"/>
      <c r="E20" s="10"/>
      <c r="F20" s="26"/>
      <c r="G20" s="11"/>
      <c r="H20" s="11"/>
      <c r="I20" s="11"/>
      <c r="J20" s="11"/>
      <c r="K20" s="11"/>
      <c r="L20" s="11"/>
      <c r="M20" s="11"/>
      <c r="N20" s="11"/>
      <c r="O20" s="11"/>
      <c r="P20" s="26"/>
      <c r="Q20" s="26"/>
      <c r="R20" s="11"/>
      <c r="S20" s="11"/>
    </row>
    <row r="21" spans="1:19" s="27" customFormat="1" ht="27.75" customHeight="1" x14ac:dyDescent="0.25">
      <c r="A21" s="79">
        <v>14</v>
      </c>
      <c r="B21" s="111" t="s">
        <v>222</v>
      </c>
      <c r="C21" s="10"/>
      <c r="D21" s="10"/>
      <c r="E21" s="10"/>
      <c r="F21" s="26"/>
      <c r="G21" s="11"/>
      <c r="H21" s="11"/>
      <c r="I21" s="11"/>
      <c r="J21" s="11"/>
      <c r="K21" s="11"/>
      <c r="L21" s="11"/>
      <c r="M21" s="11"/>
      <c r="N21" s="11"/>
      <c r="O21" s="11"/>
      <c r="P21" s="26"/>
      <c r="Q21" s="26"/>
      <c r="R21" s="11"/>
      <c r="S21" s="11"/>
    </row>
    <row r="22" spans="1:19" s="27" customFormat="1" ht="27.75" customHeight="1" x14ac:dyDescent="0.25">
      <c r="A22" s="79">
        <v>15</v>
      </c>
      <c r="B22" s="111" t="s">
        <v>52</v>
      </c>
      <c r="C22" s="10"/>
      <c r="D22" s="10"/>
      <c r="E22" s="10"/>
      <c r="F22" s="26"/>
      <c r="G22" s="11"/>
      <c r="H22" s="11"/>
      <c r="I22" s="11"/>
      <c r="J22" s="11"/>
      <c r="K22" s="11"/>
      <c r="L22" s="11"/>
      <c r="M22" s="11"/>
      <c r="N22" s="11"/>
      <c r="O22" s="11"/>
      <c r="P22" s="26"/>
      <c r="Q22" s="26"/>
      <c r="R22" s="11"/>
      <c r="S22" s="11"/>
    </row>
    <row r="23" spans="1:19" s="27" customFormat="1" ht="27.75" customHeight="1" x14ac:dyDescent="0.25">
      <c r="A23" s="79">
        <v>16</v>
      </c>
      <c r="B23" s="111" t="s">
        <v>53</v>
      </c>
      <c r="C23" s="10"/>
      <c r="D23" s="10"/>
      <c r="E23" s="10"/>
      <c r="F23" s="26"/>
      <c r="G23" s="11"/>
      <c r="H23" s="11"/>
      <c r="I23" s="11"/>
      <c r="J23" s="11"/>
      <c r="K23" s="11"/>
      <c r="L23" s="11"/>
      <c r="M23" s="11"/>
      <c r="N23" s="11"/>
      <c r="O23" s="11"/>
      <c r="P23" s="26"/>
      <c r="Q23" s="26"/>
      <c r="R23" s="11"/>
      <c r="S23" s="11"/>
    </row>
    <row r="24" spans="1:19" s="27" customFormat="1" ht="27.75" customHeight="1" x14ac:dyDescent="0.25">
      <c r="A24" s="79">
        <v>17</v>
      </c>
      <c r="B24" s="111" t="s">
        <v>49</v>
      </c>
      <c r="C24" s="10"/>
      <c r="D24" s="10"/>
      <c r="E24" s="10"/>
      <c r="F24" s="26"/>
      <c r="G24" s="11"/>
      <c r="H24" s="11"/>
      <c r="I24" s="11"/>
      <c r="J24" s="11"/>
      <c r="K24" s="11"/>
      <c r="L24" s="11"/>
      <c r="M24" s="11"/>
      <c r="N24" s="11"/>
      <c r="O24" s="11"/>
      <c r="P24" s="26"/>
      <c r="Q24" s="26"/>
      <c r="R24" s="11"/>
      <c r="S24" s="11"/>
    </row>
    <row r="25" spans="1:19" s="27" customFormat="1" ht="27.75" customHeight="1" x14ac:dyDescent="0.25">
      <c r="A25" s="79">
        <v>18</v>
      </c>
      <c r="B25" s="111" t="s">
        <v>58</v>
      </c>
      <c r="C25" s="86">
        <v>4</v>
      </c>
      <c r="D25" s="86">
        <v>4</v>
      </c>
      <c r="E25" s="127">
        <v>38</v>
      </c>
      <c r="F25" s="89">
        <v>3.3333333333333333E-2</v>
      </c>
      <c r="G25" s="88">
        <v>5.9722222222222225E-2</v>
      </c>
      <c r="H25" s="89">
        <v>0</v>
      </c>
      <c r="I25" s="89">
        <v>1.4583333333333332E-2</v>
      </c>
      <c r="J25" s="89">
        <f t="shared" ref="J25:J26" si="0">H25+I25</f>
        <v>1.4583333333333332E-2</v>
      </c>
      <c r="K25" s="89">
        <f>K23+J25</f>
        <v>1.4583333333333332E-2</v>
      </c>
      <c r="L25" s="89">
        <f t="shared" ref="L25:L26" si="1">F25+J25</f>
        <v>4.7916666666666663E-2</v>
      </c>
      <c r="M25" s="87">
        <f t="shared" ref="M25:M26" si="2">L25/C25</f>
        <v>1.1979166666666666E-2</v>
      </c>
      <c r="N25" s="90">
        <f t="shared" ref="N25:N26" si="3">((C25*24*30)-(J25))*100/(C25*24*30)</f>
        <v>99.999493634259267</v>
      </c>
      <c r="O25" s="90">
        <f t="shared" ref="O25:O26" si="4">((C25*24*30)-(L27))*100/(C25*24*30)</f>
        <v>100</v>
      </c>
      <c r="P25" s="89">
        <f t="shared" ref="P25:P26" si="5">G25+K25</f>
        <v>7.4305555555555555E-2</v>
      </c>
      <c r="Q25" s="89">
        <f t="shared" ref="Q25:Q26" si="6">P25/C25</f>
        <v>1.8576388888888889E-2</v>
      </c>
      <c r="R25" s="90">
        <f t="shared" ref="R25:R26" si="7">((C25*24*30)-(K25))*100/(C25*24*30)</f>
        <v>99.999493634259267</v>
      </c>
      <c r="S25" s="90">
        <f t="shared" ref="S25:S26" si="8">((C25*24*30)-(P25))*100/(C25*24*30)</f>
        <v>99.997419945987659</v>
      </c>
    </row>
    <row r="26" spans="1:19" s="22" customFormat="1" ht="27.75" customHeight="1" x14ac:dyDescent="0.25">
      <c r="A26" s="79">
        <v>19</v>
      </c>
      <c r="B26" s="111" t="s">
        <v>55</v>
      </c>
      <c r="C26" s="86">
        <v>6</v>
      </c>
      <c r="D26" s="86">
        <v>6</v>
      </c>
      <c r="E26" s="86">
        <v>74</v>
      </c>
      <c r="F26" s="88">
        <v>0.1423611111111111</v>
      </c>
      <c r="G26" s="128">
        <v>0.42708333333333331</v>
      </c>
      <c r="H26" s="88">
        <v>2.013888888888889E-2</v>
      </c>
      <c r="I26" s="89">
        <v>7.0833333333333331E-2</v>
      </c>
      <c r="J26" s="89">
        <f t="shared" si="0"/>
        <v>9.0972222222222218E-2</v>
      </c>
      <c r="K26" s="88">
        <v>0.21527777777777779</v>
      </c>
      <c r="L26" s="89">
        <f t="shared" si="1"/>
        <v>0.23333333333333334</v>
      </c>
      <c r="M26" s="87">
        <f t="shared" si="2"/>
        <v>3.888888888888889E-2</v>
      </c>
      <c r="N26" s="90">
        <f t="shared" si="3"/>
        <v>99.997894161522623</v>
      </c>
      <c r="O26" s="90">
        <f t="shared" si="4"/>
        <v>100</v>
      </c>
      <c r="P26" s="89">
        <f t="shared" si="5"/>
        <v>0.64236111111111116</v>
      </c>
      <c r="Q26" s="89">
        <f t="shared" si="6"/>
        <v>0.10706018518518519</v>
      </c>
      <c r="R26" s="90">
        <f t="shared" si="7"/>
        <v>99.995016718106996</v>
      </c>
      <c r="S26" s="90">
        <f t="shared" si="8"/>
        <v>99.985130529835388</v>
      </c>
    </row>
    <row r="27" spans="1:19" s="22" customFormat="1" ht="27.75" customHeight="1" x14ac:dyDescent="0.25">
      <c r="A27" s="79">
        <v>20</v>
      </c>
      <c r="B27" s="111" t="s">
        <v>56</v>
      </c>
      <c r="C27" s="9"/>
      <c r="D27" s="9"/>
      <c r="E27" s="9"/>
      <c r="F27" s="2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s="22" customFormat="1" ht="27.75" customHeight="1" x14ac:dyDescent="0.25">
      <c r="A28" s="79">
        <v>21</v>
      </c>
      <c r="B28" s="111" t="s">
        <v>54</v>
      </c>
      <c r="C28" s="9"/>
      <c r="D28" s="9"/>
      <c r="E28" s="9"/>
      <c r="F28" s="26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s="22" customFormat="1" ht="27.75" customHeight="1" x14ac:dyDescent="0.25">
      <c r="A29" s="79">
        <v>22</v>
      </c>
      <c r="B29" s="111" t="s">
        <v>57</v>
      </c>
      <c r="C29" s="9"/>
      <c r="D29" s="9"/>
      <c r="E29" s="9"/>
      <c r="F29" s="26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s="22" customFormat="1" ht="27.75" customHeight="1" x14ac:dyDescent="0.25">
      <c r="A30" s="79">
        <v>23</v>
      </c>
      <c r="B30" s="111" t="s">
        <v>60</v>
      </c>
      <c r="C30" s="9"/>
      <c r="D30" s="9"/>
      <c r="E30" s="9"/>
      <c r="F30" s="26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s="22" customFormat="1" ht="27.75" customHeight="1" x14ac:dyDescent="0.25">
      <c r="A31" s="79">
        <v>24</v>
      </c>
      <c r="B31" s="111" t="s">
        <v>59</v>
      </c>
      <c r="C31" s="9"/>
      <c r="D31" s="9"/>
      <c r="E31" s="9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s="22" customFormat="1" ht="27.75" customHeight="1" x14ac:dyDescent="0.25">
      <c r="A32" s="79">
        <v>25</v>
      </c>
      <c r="B32" s="111" t="s">
        <v>62</v>
      </c>
      <c r="C32" s="9"/>
      <c r="D32" s="9"/>
      <c r="E32" s="9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84" s="22" customFormat="1" ht="27.75" customHeight="1" x14ac:dyDescent="0.25">
      <c r="A33" s="79">
        <v>26</v>
      </c>
      <c r="B33" s="111" t="s">
        <v>63</v>
      </c>
      <c r="C33" s="9"/>
      <c r="D33" s="9"/>
      <c r="E33" s="9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84" s="22" customFormat="1" ht="27.75" customHeight="1" x14ac:dyDescent="0.25">
      <c r="A34" s="79">
        <v>27</v>
      </c>
      <c r="B34" s="111" t="s">
        <v>65</v>
      </c>
      <c r="C34" s="91">
        <v>1</v>
      </c>
      <c r="D34" s="91">
        <v>1</v>
      </c>
      <c r="E34" s="91">
        <f>103+92</f>
        <v>195</v>
      </c>
      <c r="F34" s="92">
        <v>6.9444444444444441E-3</v>
      </c>
      <c r="G34" s="92">
        <f>+F34+G42</f>
        <v>1.2013888888888888</v>
      </c>
      <c r="H34" s="92">
        <v>2.9548611111111112</v>
      </c>
      <c r="I34" s="92">
        <v>3.3368055555555554</v>
      </c>
      <c r="J34" s="92">
        <f t="shared" ref="J34:J35" si="9">+H34+I34</f>
        <v>6.2916666666666661</v>
      </c>
      <c r="K34" s="93">
        <f t="shared" ref="K34:K35" si="10">+J34</f>
        <v>6.2916666666666661</v>
      </c>
      <c r="L34" s="93">
        <f t="shared" ref="L34:L35" si="11">+F34+J34</f>
        <v>6.2986111111111107</v>
      </c>
      <c r="M34" s="93">
        <f t="shared" ref="M34:M35" si="12">+L34/C34</f>
        <v>6.2986111111111107</v>
      </c>
      <c r="N34" s="94">
        <f t="shared" ref="N34:N35" si="13">+((C34*24*30)-J34)/(C34*24*30)*100</f>
        <v>99.126157407407405</v>
      </c>
      <c r="O34" s="94">
        <f t="shared" ref="O34:O35" si="14">+((C34*24*30)-L34)/(C34*24*30)*100</f>
        <v>99.12519290123457</v>
      </c>
      <c r="P34" s="93">
        <f t="shared" ref="P34:P35" si="15">+G34+K34</f>
        <v>7.4930555555555554</v>
      </c>
      <c r="Q34" s="93">
        <f t="shared" ref="Q34:Q35" si="16">+P34/C34</f>
        <v>7.4930555555555554</v>
      </c>
      <c r="R34" s="94">
        <f t="shared" ref="R34:R35" si="17">+((C34*24*30)-K34)/(C34*24*30)*100</f>
        <v>99.126157407407405</v>
      </c>
      <c r="S34" s="94">
        <f t="shared" ref="S34:S35" si="18">+((C34*24*30)-(G34+K34))*100/(C34*24*30)</f>
        <v>98.959297839506178</v>
      </c>
    </row>
    <row r="35" spans="1:84" s="22" customFormat="1" ht="27.75" customHeight="1" x14ac:dyDescent="0.25">
      <c r="A35" s="79">
        <v>28</v>
      </c>
      <c r="B35" s="111" t="s">
        <v>66</v>
      </c>
      <c r="C35" s="96">
        <v>4</v>
      </c>
      <c r="D35" s="96">
        <v>4</v>
      </c>
      <c r="E35" s="96">
        <v>199</v>
      </c>
      <c r="F35" s="97">
        <v>0</v>
      </c>
      <c r="G35" s="92">
        <f>+G43+F35</f>
        <v>0</v>
      </c>
      <c r="H35" s="97">
        <v>2.1979166666666665</v>
      </c>
      <c r="I35" s="97">
        <v>2</v>
      </c>
      <c r="J35" s="92">
        <f t="shared" si="9"/>
        <v>4.1979166666666661</v>
      </c>
      <c r="K35" s="93">
        <f t="shared" si="10"/>
        <v>4.1979166666666661</v>
      </c>
      <c r="L35" s="93">
        <f t="shared" si="11"/>
        <v>4.1979166666666661</v>
      </c>
      <c r="M35" s="93">
        <f t="shared" si="12"/>
        <v>1.0494791666666665</v>
      </c>
      <c r="N35" s="94">
        <f t="shared" si="13"/>
        <v>99.854239004629633</v>
      </c>
      <c r="O35" s="94">
        <f t="shared" si="14"/>
        <v>99.854239004629633</v>
      </c>
      <c r="P35" s="93">
        <f t="shared" si="15"/>
        <v>4.1979166666666661</v>
      </c>
      <c r="Q35" s="93">
        <f t="shared" si="16"/>
        <v>1.0494791666666665</v>
      </c>
      <c r="R35" s="94">
        <f t="shared" si="17"/>
        <v>99.854239004629633</v>
      </c>
      <c r="S35" s="94">
        <f t="shared" si="18"/>
        <v>99.854239004629648</v>
      </c>
    </row>
    <row r="36" spans="1:84" s="22" customFormat="1" ht="27.75" customHeight="1" x14ac:dyDescent="0.25">
      <c r="A36" s="79">
        <v>29</v>
      </c>
      <c r="B36" s="111" t="s">
        <v>67</v>
      </c>
      <c r="C36" s="9"/>
      <c r="D36" s="9"/>
      <c r="E36" s="9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84" s="22" customFormat="1" ht="27.75" customHeight="1" x14ac:dyDescent="0.25">
      <c r="A37" s="79">
        <v>30</v>
      </c>
      <c r="B37" s="111" t="s">
        <v>71</v>
      </c>
      <c r="C37" s="79">
        <v>3</v>
      </c>
      <c r="D37" s="79">
        <v>3</v>
      </c>
      <c r="E37" s="95">
        <v>141</v>
      </c>
      <c r="F37" s="113">
        <v>8.819444444444445E-2</v>
      </c>
      <c r="G37" s="113">
        <v>0.8</v>
      </c>
      <c r="H37" s="113">
        <v>2.5305555555555554</v>
      </c>
      <c r="I37" s="113">
        <v>0.95694444444444449</v>
      </c>
      <c r="J37" s="113">
        <v>3.4874999999999998</v>
      </c>
      <c r="K37" s="113">
        <v>12.727083333333333</v>
      </c>
      <c r="L37" s="113">
        <v>3.5756944444444443</v>
      </c>
      <c r="M37" s="113">
        <v>1.1918981481481481</v>
      </c>
      <c r="N37" s="106">
        <v>96.125</v>
      </c>
      <c r="O37" s="106">
        <v>96.027006172839506</v>
      </c>
      <c r="P37" s="113">
        <v>13.527083333333334</v>
      </c>
      <c r="Q37" s="113">
        <v>4.5090277777777779</v>
      </c>
      <c r="R37" s="106">
        <v>95.338064713064725</v>
      </c>
      <c r="S37" s="106">
        <v>95.045024420024419</v>
      </c>
    </row>
    <row r="38" spans="1:84" s="22" customFormat="1" ht="27.75" customHeight="1" x14ac:dyDescent="0.25">
      <c r="A38" s="79">
        <v>31</v>
      </c>
      <c r="B38" s="111" t="s">
        <v>223</v>
      </c>
      <c r="C38" s="79">
        <v>1</v>
      </c>
      <c r="D38" s="79">
        <v>1</v>
      </c>
      <c r="E38" s="95">
        <v>50</v>
      </c>
      <c r="F38" s="113">
        <v>2.4305555555555556E-2</v>
      </c>
      <c r="G38" s="113">
        <v>1.3194444444444444</v>
      </c>
      <c r="H38" s="113">
        <v>1.2048611111111112</v>
      </c>
      <c r="I38" s="113">
        <v>0.13194444444444445</v>
      </c>
      <c r="J38" s="113">
        <v>1.3368055555555556</v>
      </c>
      <c r="K38" s="113">
        <v>3.5381944444444446</v>
      </c>
      <c r="L38" s="113">
        <v>1.3611111111111112</v>
      </c>
      <c r="M38" s="113">
        <v>1.3611111111111112</v>
      </c>
      <c r="N38" s="106">
        <v>95.543981481481481</v>
      </c>
      <c r="O38" s="106">
        <v>95.462962962962962</v>
      </c>
      <c r="P38" s="113">
        <v>4.8576388888888893</v>
      </c>
      <c r="Q38" s="113">
        <v>4.8576388888888893</v>
      </c>
      <c r="R38" s="106">
        <v>96.111874236874243</v>
      </c>
      <c r="S38" s="106">
        <v>94.661935286935289</v>
      </c>
    </row>
    <row r="39" spans="1:84" s="22" customFormat="1" ht="27.75" customHeight="1" x14ac:dyDescent="0.25">
      <c r="A39" s="79">
        <v>32</v>
      </c>
      <c r="B39" s="111" t="s">
        <v>221</v>
      </c>
      <c r="C39" s="79">
        <v>1</v>
      </c>
      <c r="D39" s="79">
        <v>1</v>
      </c>
      <c r="E39" s="95">
        <v>106</v>
      </c>
      <c r="F39" s="113">
        <v>6.9444444444444441E-3</v>
      </c>
      <c r="G39" s="113">
        <v>0.28819444444444442</v>
      </c>
      <c r="H39" s="113">
        <v>1.3333333333333333</v>
      </c>
      <c r="I39" s="113">
        <v>0.87152777777777779</v>
      </c>
      <c r="J39" s="113">
        <v>2.2048611111111112</v>
      </c>
      <c r="K39" s="113">
        <v>5.2548611111111114</v>
      </c>
      <c r="L39" s="113">
        <v>2.2118055555555558</v>
      </c>
      <c r="M39" s="113">
        <v>2.2118055555555558</v>
      </c>
      <c r="N39" s="106">
        <v>92.650462962962962</v>
      </c>
      <c r="O39" s="106">
        <v>92.62731481481481</v>
      </c>
      <c r="P39" s="113">
        <v>5.5430555555555561</v>
      </c>
      <c r="Q39" s="113">
        <v>5.5430555555555561</v>
      </c>
      <c r="R39" s="106">
        <v>94.225427350427353</v>
      </c>
      <c r="S39" s="106">
        <v>93.908730158730151</v>
      </c>
    </row>
    <row r="40" spans="1:84" s="22" customFormat="1" ht="27.75" customHeight="1" x14ac:dyDescent="0.25">
      <c r="A40" s="79">
        <v>33</v>
      </c>
      <c r="B40" s="111" t="s">
        <v>224</v>
      </c>
      <c r="C40" s="79">
        <v>1</v>
      </c>
      <c r="D40" s="79">
        <v>1</v>
      </c>
      <c r="E40" s="95">
        <v>87</v>
      </c>
      <c r="F40" s="113">
        <v>2.9861111111111109E-2</v>
      </c>
      <c r="G40" s="113">
        <v>0.18263888888888891</v>
      </c>
      <c r="H40" s="113">
        <v>0.57638888888888884</v>
      </c>
      <c r="I40" s="113">
        <v>0.3833333333333333</v>
      </c>
      <c r="J40" s="113">
        <v>0.95972222222222214</v>
      </c>
      <c r="K40" s="113">
        <v>2.0638888888888887</v>
      </c>
      <c r="L40" s="113">
        <v>0.98958333333333326</v>
      </c>
      <c r="M40" s="113">
        <v>0.98958333333333326</v>
      </c>
      <c r="N40" s="106">
        <v>96.800925925925924</v>
      </c>
      <c r="O40" s="106">
        <v>96.7013888888889</v>
      </c>
      <c r="P40" s="113">
        <v>2.2465277777777777</v>
      </c>
      <c r="Q40" s="113">
        <v>2.2465277777777777</v>
      </c>
      <c r="R40" s="106">
        <v>97.731990231990238</v>
      </c>
      <c r="S40" s="106">
        <v>97.53128815628817</v>
      </c>
    </row>
    <row r="41" spans="1:84" s="22" customFormat="1" ht="27.75" customHeight="1" x14ac:dyDescent="0.25">
      <c r="A41" s="79">
        <v>34</v>
      </c>
      <c r="B41" s="111" t="s">
        <v>68</v>
      </c>
      <c r="C41" s="79">
        <v>2</v>
      </c>
      <c r="D41" s="79">
        <v>2</v>
      </c>
      <c r="E41" s="95">
        <v>223</v>
      </c>
      <c r="F41" s="113">
        <v>0.28125</v>
      </c>
      <c r="G41" s="113">
        <v>0.58333333333333326</v>
      </c>
      <c r="H41" s="113">
        <v>2.6736111111111112</v>
      </c>
      <c r="I41" s="113">
        <v>0.53125</v>
      </c>
      <c r="J41" s="113">
        <v>3.2048611111111112</v>
      </c>
      <c r="K41" s="113">
        <v>10.0625</v>
      </c>
      <c r="L41" s="113">
        <v>3.4861111111111112</v>
      </c>
      <c r="M41" s="113">
        <v>1.7430555555555556</v>
      </c>
      <c r="N41" s="106">
        <v>99.777440200617292</v>
      </c>
      <c r="O41" s="106">
        <v>99.757908950617292</v>
      </c>
      <c r="P41" s="113">
        <v>10.645833333333334</v>
      </c>
      <c r="Q41" s="113">
        <v>5.322916666666667</v>
      </c>
      <c r="R41" s="106">
        <v>99.769631410256409</v>
      </c>
      <c r="S41" s="106">
        <v>99.756276709401718</v>
      </c>
    </row>
    <row r="42" spans="1:84" s="22" customFormat="1" ht="27.75" customHeight="1" x14ac:dyDescent="0.25">
      <c r="A42" s="79">
        <v>35</v>
      </c>
      <c r="B42" s="111" t="s">
        <v>70</v>
      </c>
      <c r="C42" s="79">
        <v>4</v>
      </c>
      <c r="D42" s="79">
        <v>4</v>
      </c>
      <c r="E42" s="95">
        <v>304</v>
      </c>
      <c r="F42" s="113">
        <v>0.16666666666666666</v>
      </c>
      <c r="G42" s="113">
        <v>1.1944444444444444</v>
      </c>
      <c r="H42" s="113">
        <v>3.2222222222222219</v>
      </c>
      <c r="I42" s="113">
        <v>1.8541666666666667</v>
      </c>
      <c r="J42" s="113">
        <v>5.0763888888888884</v>
      </c>
      <c r="K42" s="113">
        <v>15.395833333333332</v>
      </c>
      <c r="L42" s="113">
        <v>5.2430555555555554</v>
      </c>
      <c r="M42" s="113">
        <v>1.3107638888888888</v>
      </c>
      <c r="N42" s="106">
        <v>95.769675925925924</v>
      </c>
      <c r="O42" s="106">
        <v>95.630787037037038</v>
      </c>
      <c r="P42" s="113">
        <v>16.590277777777775</v>
      </c>
      <c r="Q42" s="113">
        <v>4.1475694444444438</v>
      </c>
      <c r="R42" s="106">
        <v>95.770375457875474</v>
      </c>
      <c r="S42" s="106">
        <v>95.442231379731382</v>
      </c>
    </row>
    <row r="43" spans="1:84" s="22" customFormat="1" ht="23.25" customHeight="1" x14ac:dyDescent="0.25">
      <c r="A43" s="79">
        <v>36</v>
      </c>
      <c r="B43" s="111" t="s">
        <v>225</v>
      </c>
      <c r="C43" s="9"/>
      <c r="D43" s="9"/>
      <c r="E43" s="9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84" s="22" customFormat="1" ht="27.75" customHeight="1" x14ac:dyDescent="0.25">
      <c r="A44" s="79">
        <v>37</v>
      </c>
      <c r="B44" s="111" t="s">
        <v>226</v>
      </c>
    </row>
    <row r="45" spans="1:84" s="22" customFormat="1" ht="27.75" customHeight="1" x14ac:dyDescent="0.25">
      <c r="A45" s="79">
        <v>38</v>
      </c>
      <c r="B45" s="111" t="s">
        <v>72</v>
      </c>
    </row>
    <row r="46" spans="1:84" s="22" customFormat="1" ht="27.75" customHeight="1" x14ac:dyDescent="0.25">
      <c r="A46" s="79">
        <v>39</v>
      </c>
      <c r="B46" s="112" t="s">
        <v>73</v>
      </c>
      <c r="C46" s="9">
        <v>13</v>
      </c>
      <c r="D46" s="9">
        <v>13</v>
      </c>
      <c r="E46" s="9">
        <v>1021</v>
      </c>
      <c r="F46" s="11">
        <v>5.43</v>
      </c>
      <c r="G46" s="11">
        <v>29.96</v>
      </c>
      <c r="H46" s="11">
        <v>311.43</v>
      </c>
      <c r="I46" s="11">
        <v>221.26</v>
      </c>
      <c r="J46" s="11">
        <v>532.69000000000005</v>
      </c>
      <c r="K46" s="11">
        <v>1400.5900000000001</v>
      </c>
      <c r="L46" s="11">
        <v>538.12</v>
      </c>
      <c r="M46" s="11">
        <v>41.393846153846155</v>
      </c>
      <c r="N46" s="11">
        <v>94.308867521367517</v>
      </c>
      <c r="O46" s="11">
        <v>94.250854700854688</v>
      </c>
      <c r="P46" s="11">
        <v>1430.5500000000002</v>
      </c>
      <c r="Q46" s="11">
        <v>110.0423076923077</v>
      </c>
      <c r="R46" s="11">
        <v>95.066955480417022</v>
      </c>
      <c r="S46" s="11">
        <v>94.961432797971256</v>
      </c>
    </row>
    <row r="47" spans="1:84" s="7" customFormat="1" ht="27.75" customHeight="1" x14ac:dyDescent="0.25">
      <c r="A47" s="180" t="s">
        <v>17</v>
      </c>
      <c r="B47" s="180"/>
      <c r="C47" s="12"/>
      <c r="D47" s="12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</row>
    <row r="48" spans="1:84" s="15" customFormat="1" ht="119.25" customHeight="1" x14ac:dyDescent="0.25">
      <c r="A48" s="181" t="s">
        <v>170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</row>
    <row r="49" spans="1:19" ht="87" customHeight="1" x14ac:dyDescent="0.25">
      <c r="A49" s="179" t="s">
        <v>171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</row>
  </sheetData>
  <mergeCells count="26"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  <mergeCell ref="A49:S49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47:B47"/>
    <mergeCell ref="A48:S48"/>
  </mergeCells>
  <printOptions horizontalCentered="1"/>
  <pageMargins left="0.25" right="0.25" top="0.5" bottom="0.5" header="0.25" footer="0"/>
  <pageSetup paperSize="9" scale="59" orientation="landscape" r:id="rId1"/>
  <headerFooter alignWithMargins="0">
    <oddHeader>&amp;RFormat-II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W36"/>
  <sheetViews>
    <sheetView view="pageBreakPreview" topLeftCell="A7" zoomScale="85" zoomScaleNormal="130" zoomScaleSheetLayoutView="85" workbookViewId="0">
      <selection activeCell="C15" sqref="C15:S15"/>
    </sheetView>
  </sheetViews>
  <sheetFormatPr defaultRowHeight="12.75" x14ac:dyDescent="0.2"/>
  <cols>
    <col min="1" max="1" width="4.5703125" style="16" customWidth="1"/>
    <col min="2" max="2" width="13.42578125" style="1" customWidth="1"/>
    <col min="3" max="3" width="8.7109375" style="1" customWidth="1"/>
    <col min="4" max="4" width="9.5703125" style="1" customWidth="1"/>
    <col min="5" max="5" width="12.85546875" style="1" customWidth="1"/>
    <col min="6" max="6" width="13.28515625" style="1" customWidth="1"/>
    <col min="7" max="7" width="14.5703125" style="42" customWidth="1"/>
    <col min="8" max="8" width="14.42578125" style="1" customWidth="1"/>
    <col min="9" max="9" width="15.7109375" style="1" customWidth="1"/>
    <col min="10" max="10" width="14.5703125" style="1" customWidth="1"/>
    <col min="11" max="11" width="16.140625" style="42" customWidth="1"/>
    <col min="12" max="12" width="14.7109375" style="1" customWidth="1"/>
    <col min="13" max="13" width="11" style="1" customWidth="1"/>
    <col min="14" max="14" width="10.85546875" style="1" customWidth="1"/>
    <col min="15" max="15" width="12.28515625" style="1" customWidth="1"/>
    <col min="16" max="16" width="16.140625" style="1" customWidth="1"/>
    <col min="17" max="17" width="12.85546875" style="1" customWidth="1"/>
    <col min="18" max="18" width="11.85546875" style="1" customWidth="1"/>
    <col min="19" max="19" width="12.28515625" style="1" customWidth="1"/>
    <col min="20" max="257" width="9.140625" style="1"/>
    <col min="258" max="258" width="3.5703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3.5703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3.5703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3.5703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3.5703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3.5703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3.5703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3.5703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3.5703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3.5703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3.5703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3.5703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3.5703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3.5703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3.5703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3.5703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3.5703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3.5703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3.5703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3.5703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3.5703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3.5703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3.5703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3.5703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3.5703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3.5703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3.5703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3.5703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3.5703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3.5703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3.5703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3.5703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3.5703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3.5703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3.5703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3.5703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3.5703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3.5703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3.5703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3.5703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3.5703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3.5703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3.5703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3.5703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3.5703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3.5703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3.5703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3.5703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3.5703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3.5703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3.5703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3.5703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3.5703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3.5703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3.5703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3.5703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3.5703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3.5703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3.5703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3.5703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3.5703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3.5703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3.5703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23" ht="23.25" customHeight="1" x14ac:dyDescent="0.2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3" ht="18" x14ac:dyDescent="0.25">
      <c r="A2" s="69"/>
      <c r="B2" s="173" t="s">
        <v>75</v>
      </c>
      <c r="C2" s="173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73" t="s">
        <v>76</v>
      </c>
      <c r="R2" s="173"/>
      <c r="S2" s="69"/>
    </row>
    <row r="3" spans="1:23" ht="38.25" customHeight="1" x14ac:dyDescent="0.3">
      <c r="A3" s="174" t="s">
        <v>198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23" s="19" customFormat="1" ht="31.5" customHeight="1" x14ac:dyDescent="0.25">
      <c r="A4" s="176" t="s">
        <v>77</v>
      </c>
      <c r="B4" s="176" t="s">
        <v>78</v>
      </c>
      <c r="C4" s="163" t="s">
        <v>5</v>
      </c>
      <c r="D4" s="170" t="s">
        <v>6</v>
      </c>
      <c r="E4" s="163" t="s">
        <v>183</v>
      </c>
      <c r="F4" s="163" t="s">
        <v>184</v>
      </c>
      <c r="G4" s="163" t="s">
        <v>195</v>
      </c>
      <c r="H4" s="166" t="s">
        <v>185</v>
      </c>
      <c r="I4" s="166"/>
      <c r="J4" s="166"/>
      <c r="K4" s="167" t="s">
        <v>196</v>
      </c>
      <c r="L4" s="170" t="s">
        <v>199</v>
      </c>
      <c r="M4" s="170"/>
      <c r="N4" s="170"/>
      <c r="O4" s="170"/>
      <c r="P4" s="170" t="s">
        <v>7</v>
      </c>
      <c r="Q4" s="170"/>
      <c r="R4" s="170"/>
      <c r="S4" s="170"/>
    </row>
    <row r="5" spans="1:23" s="19" customFormat="1" ht="12" customHeight="1" x14ac:dyDescent="0.25">
      <c r="A5" s="176"/>
      <c r="B5" s="176"/>
      <c r="C5" s="164"/>
      <c r="D5" s="170"/>
      <c r="E5" s="164"/>
      <c r="F5" s="164"/>
      <c r="G5" s="164"/>
      <c r="H5" s="166"/>
      <c r="I5" s="166"/>
      <c r="J5" s="166"/>
      <c r="K5" s="168"/>
      <c r="L5" s="170" t="s">
        <v>8</v>
      </c>
      <c r="M5" s="166" t="s">
        <v>9</v>
      </c>
      <c r="N5" s="166" t="s">
        <v>10</v>
      </c>
      <c r="O5" s="166" t="s">
        <v>11</v>
      </c>
      <c r="P5" s="170" t="s">
        <v>197</v>
      </c>
      <c r="Q5" s="166" t="s">
        <v>12</v>
      </c>
      <c r="R5" s="166" t="s">
        <v>13</v>
      </c>
      <c r="S5" s="166" t="s">
        <v>14</v>
      </c>
    </row>
    <row r="6" spans="1:23" s="19" customFormat="1" ht="93.75" customHeight="1" x14ac:dyDescent="0.25">
      <c r="A6" s="176"/>
      <c r="B6" s="176"/>
      <c r="C6" s="165"/>
      <c r="D6" s="170"/>
      <c r="E6" s="165"/>
      <c r="F6" s="165"/>
      <c r="G6" s="165"/>
      <c r="H6" s="68" t="s">
        <v>40</v>
      </c>
      <c r="I6" s="68" t="s">
        <v>16</v>
      </c>
      <c r="J6" s="68" t="s">
        <v>17</v>
      </c>
      <c r="K6" s="169"/>
      <c r="L6" s="170"/>
      <c r="M6" s="166"/>
      <c r="N6" s="166"/>
      <c r="O6" s="166"/>
      <c r="P6" s="170"/>
      <c r="Q6" s="166"/>
      <c r="R6" s="166"/>
      <c r="S6" s="166"/>
    </row>
    <row r="7" spans="1:23" s="21" customFormat="1" ht="22.5" customHeight="1" x14ac:dyDescent="0.2">
      <c r="A7" s="7">
        <v>1</v>
      </c>
      <c r="B7" s="7">
        <v>2</v>
      </c>
      <c r="C7" s="7">
        <v>3</v>
      </c>
      <c r="D7" s="7">
        <v>4</v>
      </c>
      <c r="E7" s="7" t="s">
        <v>18</v>
      </c>
      <c r="F7" s="7">
        <v>5</v>
      </c>
      <c r="G7" s="7" t="s">
        <v>19</v>
      </c>
      <c r="H7" s="7">
        <v>6</v>
      </c>
      <c r="I7" s="7">
        <v>7</v>
      </c>
      <c r="J7" s="7" t="s">
        <v>20</v>
      </c>
      <c r="K7" s="7" t="s">
        <v>21</v>
      </c>
      <c r="L7" s="7" t="s">
        <v>22</v>
      </c>
      <c r="M7" s="7" t="s">
        <v>23</v>
      </c>
      <c r="N7" s="7" t="s">
        <v>24</v>
      </c>
      <c r="O7" s="7" t="s">
        <v>25</v>
      </c>
      <c r="P7" s="7" t="s">
        <v>26</v>
      </c>
      <c r="Q7" s="7" t="s">
        <v>27</v>
      </c>
      <c r="R7" s="7" t="s">
        <v>28</v>
      </c>
      <c r="S7" s="7" t="s">
        <v>29</v>
      </c>
    </row>
    <row r="8" spans="1:23" s="34" customFormat="1" ht="39.75" customHeight="1" x14ac:dyDescent="0.25">
      <c r="A8" s="10">
        <v>1</v>
      </c>
      <c r="B8" s="10" t="s">
        <v>79</v>
      </c>
      <c r="C8" s="86">
        <v>150</v>
      </c>
      <c r="D8" s="86">
        <v>150</v>
      </c>
      <c r="E8" s="86">
        <v>8900</v>
      </c>
      <c r="F8" s="103">
        <v>5.9027777777777783E-2</v>
      </c>
      <c r="G8" s="103">
        <v>0.28888888888888892</v>
      </c>
      <c r="H8" s="103">
        <v>84.583333333333329</v>
      </c>
      <c r="I8" s="103">
        <v>136.52569444444444</v>
      </c>
      <c r="J8" s="103">
        <v>221.10902777777778</v>
      </c>
      <c r="K8" s="103">
        <v>617.50555555555559</v>
      </c>
      <c r="L8" s="103">
        <v>221.16805555555555</v>
      </c>
      <c r="M8" s="103">
        <v>1.4744537037037038</v>
      </c>
      <c r="N8" s="90">
        <v>99.795269418724274</v>
      </c>
      <c r="O8" s="90">
        <v>99.795214763374503</v>
      </c>
      <c r="P8" s="103">
        <v>617.79444444444448</v>
      </c>
      <c r="Q8" s="103">
        <v>4.1186296296296296</v>
      </c>
      <c r="R8" s="90">
        <v>99.428235596707822</v>
      </c>
      <c r="S8" s="90">
        <v>99.427968106995891</v>
      </c>
    </row>
    <row r="9" spans="1:23" s="37" customFormat="1" ht="39.75" customHeight="1" x14ac:dyDescent="0.25">
      <c r="A9" s="35">
        <v>2</v>
      </c>
      <c r="B9" s="9" t="s">
        <v>80</v>
      </c>
      <c r="C9" s="9"/>
      <c r="D9" s="10"/>
      <c r="E9" s="10"/>
      <c r="F9" s="36"/>
      <c r="G9" s="33"/>
      <c r="H9" s="36"/>
      <c r="I9" s="36"/>
      <c r="J9" s="33"/>
      <c r="K9" s="33"/>
      <c r="L9" s="36"/>
      <c r="M9" s="33"/>
      <c r="N9" s="33"/>
      <c r="O9" s="33"/>
      <c r="P9" s="36"/>
      <c r="Q9" s="36"/>
      <c r="R9" s="33"/>
      <c r="S9" s="33"/>
    </row>
    <row r="10" spans="1:23" s="37" customFormat="1" ht="39.75" customHeight="1" x14ac:dyDescent="0.25">
      <c r="A10" s="10">
        <v>3</v>
      </c>
      <c r="B10" s="9" t="s">
        <v>64</v>
      </c>
      <c r="C10" s="86">
        <v>57</v>
      </c>
      <c r="D10" s="86">
        <v>53</v>
      </c>
      <c r="E10" s="86">
        <v>1132</v>
      </c>
      <c r="F10" s="124">
        <v>0.11805555555555557</v>
      </c>
      <c r="G10" s="123">
        <v>0.15277777777777779</v>
      </c>
      <c r="H10" s="103">
        <v>33.735416666666673</v>
      </c>
      <c r="I10" s="103">
        <v>48.605555555555554</v>
      </c>
      <c r="J10" s="103">
        <v>82.34097222222222</v>
      </c>
      <c r="K10" s="103">
        <v>319.34861111111104</v>
      </c>
      <c r="L10" s="103">
        <v>82.577083333333334</v>
      </c>
      <c r="M10" s="103">
        <v>3.020730452674897</v>
      </c>
      <c r="N10" s="90">
        <v>99.799364102772373</v>
      </c>
      <c r="O10" s="90">
        <v>99.79878878330085</v>
      </c>
      <c r="P10" s="103">
        <v>319.61944444444441</v>
      </c>
      <c r="Q10" s="103">
        <v>5.6073586744639368</v>
      </c>
      <c r="R10" s="90">
        <v>99.221860109378383</v>
      </c>
      <c r="S10" s="90">
        <v>99.783603031097144</v>
      </c>
    </row>
    <row r="11" spans="1:23" s="37" customFormat="1" ht="39.75" customHeight="1" x14ac:dyDescent="0.25">
      <c r="A11" s="10">
        <v>4</v>
      </c>
      <c r="B11" s="9" t="s">
        <v>31</v>
      </c>
      <c r="C11" s="9"/>
      <c r="D11" s="10"/>
      <c r="E11" s="10"/>
      <c r="F11" s="36"/>
      <c r="G11" s="33"/>
      <c r="H11" s="36"/>
      <c r="I11" s="36"/>
      <c r="J11" s="33"/>
      <c r="K11" s="33"/>
      <c r="L11" s="36"/>
      <c r="M11" s="33"/>
      <c r="N11" s="33"/>
      <c r="O11" s="33"/>
      <c r="P11" s="36"/>
      <c r="Q11" s="36"/>
      <c r="R11" s="33"/>
      <c r="S11" s="33"/>
    </row>
    <row r="12" spans="1:23" s="37" customFormat="1" ht="39.75" customHeight="1" x14ac:dyDescent="0.25">
      <c r="A12" s="35">
        <v>5</v>
      </c>
      <c r="B12" s="9" t="s">
        <v>32</v>
      </c>
      <c r="C12" s="107">
        <v>129</v>
      </c>
      <c r="D12" s="107">
        <v>129</v>
      </c>
      <c r="E12" s="100">
        <f>1509+174+1210+1079+1415+854+405+218</f>
        <v>6864</v>
      </c>
      <c r="F12" s="108">
        <v>6.9444444444444441E-3</v>
      </c>
      <c r="G12" s="108">
        <f t="shared" ref="G12" si="0">+G11+F12</f>
        <v>6.9444444444444441E-3</v>
      </c>
      <c r="H12" s="108">
        <v>227.77500000000001</v>
      </c>
      <c r="I12" s="109">
        <v>162.77152777777778</v>
      </c>
      <c r="J12" s="103">
        <f t="shared" ref="J12" si="1">H12+I12</f>
        <v>390.54652777777778</v>
      </c>
      <c r="K12" s="97">
        <f t="shared" ref="K12" si="2">+K11+J12</f>
        <v>390.54652777777778</v>
      </c>
      <c r="L12" s="103">
        <f t="shared" ref="L12" si="3">J12+F12</f>
        <v>390.55347222222224</v>
      </c>
      <c r="M12" s="97">
        <v>125.96903545853547</v>
      </c>
      <c r="N12" s="104">
        <f t="shared" ref="N12" si="4">+((C12*18*31)-J12)/(C12*18*31)*100</f>
        <v>99.457438626631955</v>
      </c>
      <c r="O12" s="104">
        <f t="shared" ref="O12" si="5">+((C12*18*31)-L12)/(C12*18*31)*100</f>
        <v>99.457428979158365</v>
      </c>
      <c r="P12" s="97">
        <v>11305.21361111111</v>
      </c>
      <c r="Q12" s="97">
        <v>87.637314814814815</v>
      </c>
      <c r="R12" s="105">
        <f t="shared" ref="R12" si="6">((((C12*18*365)-(K12))*100)/(C12*18*365))</f>
        <v>99.953919445001617</v>
      </c>
      <c r="S12" s="110">
        <f t="shared" ref="S12" si="7">+(S11+R12)/2</f>
        <v>49.976959722500808</v>
      </c>
      <c r="W12" s="37">
        <v>84581.34</v>
      </c>
    </row>
    <row r="13" spans="1:23" s="37" customFormat="1" ht="39.75" customHeight="1" x14ac:dyDescent="0.25">
      <c r="A13" s="10">
        <v>6</v>
      </c>
      <c r="B13" s="9" t="s">
        <v>67</v>
      </c>
      <c r="C13" s="9"/>
      <c r="D13" s="10"/>
      <c r="E13" s="10"/>
      <c r="F13" s="36"/>
      <c r="G13" s="33"/>
      <c r="H13" s="36"/>
      <c r="I13" s="36"/>
      <c r="J13" s="33"/>
      <c r="K13" s="33"/>
      <c r="L13" s="36"/>
      <c r="M13" s="33"/>
      <c r="N13" s="33"/>
      <c r="O13" s="33"/>
      <c r="P13" s="36"/>
      <c r="Q13" s="36"/>
      <c r="R13" s="33"/>
      <c r="S13" s="33"/>
    </row>
    <row r="14" spans="1:23" s="22" customFormat="1" ht="39.75" customHeight="1" x14ac:dyDescent="0.25">
      <c r="A14" s="10">
        <v>7</v>
      </c>
      <c r="B14" s="9" t="s">
        <v>33</v>
      </c>
      <c r="C14" s="9"/>
      <c r="D14" s="10"/>
      <c r="E14" s="10"/>
      <c r="F14" s="36"/>
      <c r="G14" s="33"/>
      <c r="H14" s="36"/>
      <c r="I14" s="36"/>
      <c r="J14" s="33"/>
      <c r="K14" s="33"/>
      <c r="L14" s="36"/>
      <c r="M14" s="33"/>
      <c r="N14" s="33"/>
      <c r="O14" s="33"/>
      <c r="P14" s="36"/>
      <c r="Q14" s="36"/>
      <c r="R14" s="33"/>
      <c r="S14" s="33"/>
    </row>
    <row r="15" spans="1:23" s="22" customFormat="1" ht="39.75" customHeight="1" x14ac:dyDescent="0.25">
      <c r="A15" s="35">
        <v>8</v>
      </c>
      <c r="B15" s="9" t="s">
        <v>34</v>
      </c>
      <c r="C15" s="132">
        <v>75</v>
      </c>
      <c r="D15" s="132">
        <v>75</v>
      </c>
      <c r="E15" s="127">
        <v>859</v>
      </c>
      <c r="F15" s="89">
        <v>3.888888888888889E-2</v>
      </c>
      <c r="G15" s="89">
        <v>0.12291666666666667</v>
      </c>
      <c r="H15" s="133">
        <v>9.7222222222222224E-3</v>
      </c>
      <c r="I15" s="89">
        <v>1.5402777777777779</v>
      </c>
      <c r="J15" s="134">
        <f t="shared" ref="J15" si="8">I15+H15</f>
        <v>1.55</v>
      </c>
      <c r="K15" s="133">
        <f t="shared" ref="K15" si="9">K11+J15</f>
        <v>1.55</v>
      </c>
      <c r="L15" s="134">
        <f t="shared" ref="L15" si="10">F15+J15</f>
        <v>1.588888888888889</v>
      </c>
      <c r="M15" s="134">
        <f t="shared" ref="M15" si="11">L15/C15</f>
        <v>2.1185185185185185E-2</v>
      </c>
      <c r="N15" s="90">
        <f t="shared" ref="N15" si="12">((C15*24*30)-(J15))*100/(C15*24*30)</f>
        <v>99.997129629629626</v>
      </c>
      <c r="O15" s="90">
        <f t="shared" ref="O15" si="13">((C15*24*30)-(K15))*100/(C15*24*30)</f>
        <v>99.997129629629626</v>
      </c>
      <c r="P15" s="134">
        <f t="shared" ref="P15" si="14">G15+K15</f>
        <v>1.6729166666666666</v>
      </c>
      <c r="Q15" s="134">
        <f t="shared" ref="Q15" si="15">P15/C15</f>
        <v>2.2305555555555554E-2</v>
      </c>
      <c r="R15" s="90">
        <f t="shared" ref="R15:S15" si="16">((C15*24*30)-(K15))*100/(C15*24*30)</f>
        <v>99.997129629629626</v>
      </c>
      <c r="S15" s="90">
        <f t="shared" si="16"/>
        <v>99.997057613168721</v>
      </c>
    </row>
    <row r="16" spans="1:23" s="37" customFormat="1" ht="39.75" customHeight="1" x14ac:dyDescent="0.25">
      <c r="A16" s="10">
        <v>9</v>
      </c>
      <c r="B16" s="9" t="s">
        <v>35</v>
      </c>
      <c r="C16" s="9"/>
      <c r="D16" s="10"/>
      <c r="E16" s="10"/>
      <c r="F16" s="36"/>
      <c r="G16" s="33"/>
      <c r="H16" s="36"/>
      <c r="I16" s="36"/>
      <c r="J16" s="33"/>
      <c r="K16" s="33"/>
      <c r="L16" s="36"/>
      <c r="M16" s="33"/>
      <c r="N16" s="33"/>
      <c r="O16" s="33"/>
      <c r="P16" s="36"/>
      <c r="Q16" s="36"/>
      <c r="R16" s="33"/>
      <c r="S16" s="33"/>
    </row>
    <row r="17" spans="1:19" s="37" customFormat="1" ht="39.75" customHeight="1" x14ac:dyDescent="0.25">
      <c r="A17" s="10">
        <v>10</v>
      </c>
      <c r="B17" s="29" t="s">
        <v>73</v>
      </c>
      <c r="C17" s="100">
        <f t="shared" ref="C17:I17" si="17">SUM(C8:C16)</f>
        <v>411</v>
      </c>
      <c r="D17" s="100">
        <f t="shared" si="17"/>
        <v>407</v>
      </c>
      <c r="E17" s="100">
        <f t="shared" si="17"/>
        <v>17755</v>
      </c>
      <c r="F17" s="119">
        <f t="shared" si="17"/>
        <v>0.22291666666666668</v>
      </c>
      <c r="G17" s="119">
        <f t="shared" si="17"/>
        <v>0.57152777777777786</v>
      </c>
      <c r="H17" s="119">
        <f t="shared" si="17"/>
        <v>346.10347222222219</v>
      </c>
      <c r="I17" s="119">
        <f t="shared" si="17"/>
        <v>349.44305555555553</v>
      </c>
      <c r="J17" s="119">
        <f>H17+I17</f>
        <v>695.54652777777778</v>
      </c>
      <c r="K17" s="119">
        <f>SUM(K8:K16)</f>
        <v>1328.9506944444445</v>
      </c>
      <c r="L17" s="119">
        <f>SUM(L8:L16)</f>
        <v>695.88749999999993</v>
      </c>
      <c r="M17" s="119">
        <f>L17/C17</f>
        <v>1.6931569343065691</v>
      </c>
      <c r="N17" s="121">
        <f>AVERAGE(N8:N16)</f>
        <v>99.762300444439546</v>
      </c>
      <c r="O17" s="121">
        <f>AVERAGE(O8:O16)</f>
        <v>99.762140538865836</v>
      </c>
      <c r="P17" s="121">
        <f>+G17+K17</f>
        <v>1329.5222222222224</v>
      </c>
      <c r="Q17" s="119">
        <f>P17/C17</f>
        <v>3.2348472560151396</v>
      </c>
      <c r="R17" s="121">
        <f>AVERAGE(R8:R16)</f>
        <v>99.650286195179362</v>
      </c>
      <c r="S17" s="121">
        <f>AVERAGE(S8:S16)</f>
        <v>87.296397118440638</v>
      </c>
    </row>
    <row r="18" spans="1:19" s="37" customFormat="1" ht="39.75" customHeight="1" x14ac:dyDescent="0.25">
      <c r="A18" s="35">
        <v>11</v>
      </c>
      <c r="B18" s="29" t="s">
        <v>124</v>
      </c>
      <c r="C18" s="29"/>
      <c r="D18" s="10"/>
      <c r="E18" s="28"/>
      <c r="F18" s="38"/>
      <c r="G18" s="33"/>
      <c r="H18" s="38"/>
      <c r="I18" s="38"/>
      <c r="J18" s="33"/>
      <c r="K18" s="33"/>
      <c r="L18" s="38"/>
      <c r="M18" s="33"/>
      <c r="N18" s="33"/>
      <c r="O18" s="33"/>
      <c r="P18" s="38"/>
      <c r="Q18" s="38"/>
      <c r="R18" s="33"/>
      <c r="S18" s="33"/>
    </row>
    <row r="19" spans="1:19" s="37" customFormat="1" ht="39.75" customHeight="1" x14ac:dyDescent="0.25">
      <c r="A19" s="10">
        <v>12</v>
      </c>
      <c r="B19" s="29" t="s">
        <v>56</v>
      </c>
      <c r="C19" s="29"/>
      <c r="D19" s="10"/>
      <c r="E19" s="28"/>
      <c r="F19" s="38"/>
      <c r="G19" s="33"/>
      <c r="H19" s="38"/>
      <c r="I19" s="38"/>
      <c r="J19" s="33"/>
      <c r="K19" s="33"/>
      <c r="L19" s="38"/>
      <c r="M19" s="33"/>
      <c r="N19" s="33"/>
      <c r="O19" s="33"/>
      <c r="P19" s="38"/>
      <c r="Q19" s="38"/>
      <c r="R19" s="33"/>
      <c r="S19" s="33"/>
    </row>
    <row r="20" spans="1:19" s="41" customFormat="1" ht="39.75" customHeight="1" x14ac:dyDescent="0.25">
      <c r="A20" s="146" t="s">
        <v>17</v>
      </c>
      <c r="B20" s="146"/>
      <c r="C20" s="65"/>
      <c r="D20" s="65"/>
      <c r="E20" s="13"/>
      <c r="F20" s="13"/>
      <c r="G20" s="39"/>
      <c r="H20" s="13"/>
      <c r="I20" s="13"/>
      <c r="J20" s="39"/>
      <c r="K20" s="39"/>
      <c r="L20" s="40"/>
      <c r="M20" s="39"/>
      <c r="N20" s="39"/>
      <c r="O20" s="39"/>
      <c r="P20" s="40"/>
      <c r="Q20" s="40"/>
      <c r="R20" s="39"/>
      <c r="S20" s="39"/>
    </row>
    <row r="21" spans="1:19" s="15" customFormat="1" ht="135" customHeight="1" x14ac:dyDescent="0.25">
      <c r="A21" s="171" t="s">
        <v>200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</row>
    <row r="22" spans="1:19" ht="104.25" customHeight="1" x14ac:dyDescent="0.25">
      <c r="A22" s="162" t="s">
        <v>201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</row>
    <row r="29" spans="1:19" x14ac:dyDescent="0.2">
      <c r="N29" s="1">
        <f>164/2</f>
        <v>82</v>
      </c>
      <c r="O29" s="1">
        <f>82-20</f>
        <v>62</v>
      </c>
    </row>
    <row r="32" spans="1:19" x14ac:dyDescent="0.2">
      <c r="F32" s="1">
        <f>144-119</f>
        <v>25</v>
      </c>
    </row>
    <row r="36" spans="12:12" x14ac:dyDescent="0.2">
      <c r="L36" s="1">
        <f>148-128</f>
        <v>20</v>
      </c>
    </row>
  </sheetData>
  <mergeCells count="26"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  <mergeCell ref="A22:S22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20:B20"/>
    <mergeCell ref="A21:S21"/>
  </mergeCells>
  <printOptions horizontalCentered="1"/>
  <pageMargins left="0.25" right="0.25" top="0.5" bottom="0.5" header="0.25" footer="0"/>
  <pageSetup paperSize="9" scale="60" orientation="landscape" r:id="rId1"/>
  <headerFooter alignWithMargins="0">
    <oddFooter>&amp;L&amp;F format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11"/>
  <sheetViews>
    <sheetView view="pageBreakPreview" zoomScale="86" zoomScaleNormal="55" zoomScaleSheetLayoutView="86" workbookViewId="0">
      <selection activeCell="G9" sqref="G9"/>
    </sheetView>
  </sheetViews>
  <sheetFormatPr defaultRowHeight="15" x14ac:dyDescent="0.25"/>
  <cols>
    <col min="1" max="1" width="5.140625" customWidth="1"/>
    <col min="2" max="2" width="11.85546875" customWidth="1"/>
    <col min="3" max="4" width="9.42578125" bestFit="1" customWidth="1"/>
    <col min="5" max="5" width="12.5703125" customWidth="1"/>
    <col min="6" max="6" width="11.5703125" customWidth="1"/>
    <col min="7" max="7" width="13.140625" customWidth="1"/>
    <col min="8" max="8" width="13.85546875" bestFit="1" customWidth="1"/>
    <col min="9" max="9" width="13.7109375" customWidth="1"/>
    <col min="10" max="10" width="13.28515625" customWidth="1"/>
    <col min="11" max="11" width="15.28515625" bestFit="1" customWidth="1"/>
    <col min="12" max="12" width="13.28515625" customWidth="1"/>
    <col min="13" max="14" width="10" bestFit="1" customWidth="1"/>
    <col min="15" max="15" width="9.7109375" bestFit="1" customWidth="1"/>
    <col min="16" max="16" width="14.42578125" customWidth="1"/>
    <col min="17" max="17" width="10.140625" customWidth="1"/>
    <col min="18" max="19" width="9.5703125" bestFit="1" customWidth="1"/>
  </cols>
  <sheetData>
    <row r="1" spans="1:20" s="19" customFormat="1" ht="36" customHeight="1" x14ac:dyDescent="0.2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0" s="19" customFormat="1" ht="28.5" customHeight="1" x14ac:dyDescent="0.35">
      <c r="A2" s="178" t="s">
        <v>202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20" s="19" customFormat="1" ht="20.25" customHeight="1" x14ac:dyDescent="0.25">
      <c r="A3" s="163" t="s">
        <v>82</v>
      </c>
      <c r="B3" s="163" t="s">
        <v>83</v>
      </c>
      <c r="C3" s="163" t="s">
        <v>5</v>
      </c>
      <c r="D3" s="170" t="s">
        <v>6</v>
      </c>
      <c r="E3" s="163" t="s">
        <v>203</v>
      </c>
      <c r="F3" s="163" t="s">
        <v>204</v>
      </c>
      <c r="G3" s="163" t="s">
        <v>205</v>
      </c>
      <c r="H3" s="166" t="s">
        <v>206</v>
      </c>
      <c r="I3" s="166"/>
      <c r="J3" s="166"/>
      <c r="K3" s="167" t="s">
        <v>207</v>
      </c>
      <c r="L3" s="170" t="s">
        <v>208</v>
      </c>
      <c r="M3" s="170"/>
      <c r="N3" s="170"/>
      <c r="O3" s="170"/>
      <c r="P3" s="170" t="s">
        <v>84</v>
      </c>
      <c r="Q3" s="170"/>
      <c r="R3" s="170"/>
      <c r="S3" s="170"/>
    </row>
    <row r="4" spans="1:20" s="19" customFormat="1" ht="25.5" customHeight="1" x14ac:dyDescent="0.25">
      <c r="A4" s="164"/>
      <c r="B4" s="164"/>
      <c r="C4" s="164"/>
      <c r="D4" s="170"/>
      <c r="E4" s="164"/>
      <c r="F4" s="164"/>
      <c r="G4" s="164"/>
      <c r="H4" s="166"/>
      <c r="I4" s="166"/>
      <c r="J4" s="166"/>
      <c r="K4" s="168"/>
      <c r="L4" s="170" t="s">
        <v>8</v>
      </c>
      <c r="M4" s="166" t="s">
        <v>9</v>
      </c>
      <c r="N4" s="166" t="s">
        <v>85</v>
      </c>
      <c r="O4" s="166" t="s">
        <v>86</v>
      </c>
      <c r="P4" s="170" t="s">
        <v>209</v>
      </c>
      <c r="Q4" s="166" t="s">
        <v>12</v>
      </c>
      <c r="R4" s="166" t="s">
        <v>87</v>
      </c>
      <c r="S4" s="166" t="s">
        <v>88</v>
      </c>
    </row>
    <row r="5" spans="1:20" s="43" customFormat="1" ht="108" customHeight="1" x14ac:dyDescent="0.25">
      <c r="A5" s="165"/>
      <c r="B5" s="165"/>
      <c r="C5" s="165"/>
      <c r="D5" s="170"/>
      <c r="E5" s="165"/>
      <c r="F5" s="165"/>
      <c r="G5" s="165"/>
      <c r="H5" s="68" t="s">
        <v>15</v>
      </c>
      <c r="I5" s="68" t="s">
        <v>16</v>
      </c>
      <c r="J5" s="68" t="s">
        <v>17</v>
      </c>
      <c r="K5" s="169"/>
      <c r="L5" s="170"/>
      <c r="M5" s="166"/>
      <c r="N5" s="166"/>
      <c r="O5" s="166"/>
      <c r="P5" s="170"/>
      <c r="Q5" s="166"/>
      <c r="R5" s="166"/>
      <c r="S5" s="166"/>
      <c r="T5" s="43" t="s">
        <v>89</v>
      </c>
    </row>
    <row r="6" spans="1:20" ht="18" x14ac:dyDescent="0.25">
      <c r="A6" s="41">
        <v>1</v>
      </c>
      <c r="B6" s="41">
        <v>2</v>
      </c>
      <c r="C6" s="41">
        <v>3</v>
      </c>
      <c r="D6" s="41">
        <v>4</v>
      </c>
      <c r="E6" s="41" t="s">
        <v>18</v>
      </c>
      <c r="F6" s="41">
        <v>5</v>
      </c>
      <c r="G6" s="41" t="s">
        <v>19</v>
      </c>
      <c r="H6" s="41">
        <v>6</v>
      </c>
      <c r="I6" s="41">
        <v>7</v>
      </c>
      <c r="J6" s="41" t="s">
        <v>20</v>
      </c>
      <c r="K6" s="41" t="s">
        <v>21</v>
      </c>
      <c r="L6" s="41" t="s">
        <v>22</v>
      </c>
      <c r="M6" s="41" t="s">
        <v>23</v>
      </c>
      <c r="N6" s="41" t="s">
        <v>24</v>
      </c>
      <c r="O6" s="41" t="s">
        <v>25</v>
      </c>
      <c r="P6" s="41" t="s">
        <v>26</v>
      </c>
      <c r="Q6" s="41" t="s">
        <v>27</v>
      </c>
      <c r="R6" s="41" t="s">
        <v>28</v>
      </c>
      <c r="S6" s="41" t="s">
        <v>143</v>
      </c>
    </row>
    <row r="7" spans="1:20" s="45" customFormat="1" ht="78" customHeight="1" x14ac:dyDescent="0.25">
      <c r="A7" s="44">
        <v>1</v>
      </c>
      <c r="B7" s="44" t="s">
        <v>119</v>
      </c>
      <c r="C7" s="23"/>
      <c r="D7" s="23"/>
      <c r="E7" s="23"/>
      <c r="F7" s="76"/>
      <c r="G7" s="76"/>
      <c r="H7" s="76"/>
      <c r="I7" s="76"/>
      <c r="J7" s="71"/>
      <c r="K7" s="71"/>
      <c r="L7" s="71"/>
      <c r="M7" s="71"/>
      <c r="N7" s="11"/>
      <c r="O7" s="11"/>
      <c r="P7" s="71"/>
      <c r="Q7" s="71"/>
      <c r="R7" s="11"/>
      <c r="S7" s="11"/>
      <c r="T7" s="44"/>
    </row>
    <row r="8" spans="1:20" s="45" customFormat="1" ht="78" customHeight="1" x14ac:dyDescent="0.25">
      <c r="A8" s="44">
        <v>2</v>
      </c>
      <c r="B8" s="46" t="s">
        <v>120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20" s="45" customFormat="1" ht="78" customHeight="1" x14ac:dyDescent="0.25">
      <c r="A9" s="44">
        <v>3</v>
      </c>
      <c r="B9" s="44" t="s">
        <v>121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20" s="51" customFormat="1" ht="54" customHeight="1" x14ac:dyDescent="0.25">
      <c r="A10" s="47" t="s">
        <v>17</v>
      </c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</row>
    <row r="11" spans="1:20" s="56" customFormat="1" ht="34.5" customHeight="1" x14ac:dyDescent="0.25">
      <c r="A11" s="52" t="s">
        <v>90</v>
      </c>
      <c r="B11" s="70"/>
      <c r="C11" s="70"/>
      <c r="D11" s="70"/>
      <c r="E11" s="70"/>
      <c r="F11" s="70"/>
      <c r="G11" s="177" t="s">
        <v>91</v>
      </c>
      <c r="H11" s="177"/>
      <c r="I11" s="177"/>
      <c r="J11" s="54">
        <f>+N10</f>
        <v>0</v>
      </c>
      <c r="K11" s="177" t="s">
        <v>92</v>
      </c>
      <c r="L11" s="177"/>
      <c r="M11" s="54">
        <f>+O10</f>
        <v>0</v>
      </c>
      <c r="N11" s="70"/>
      <c r="O11" s="70" t="s">
        <v>93</v>
      </c>
      <c r="P11" s="70"/>
      <c r="Q11" s="54">
        <f>+(J11+M11)/2</f>
        <v>0</v>
      </c>
      <c r="R11" s="70"/>
      <c r="S11" s="55"/>
    </row>
  </sheetData>
  <mergeCells count="23">
    <mergeCell ref="A1:S1"/>
    <mergeCell ref="A2:S2"/>
    <mergeCell ref="A3:A5"/>
    <mergeCell ref="B3:B5"/>
    <mergeCell ref="C3:C5"/>
    <mergeCell ref="D3:D5"/>
    <mergeCell ref="E3:E5"/>
    <mergeCell ref="F3:F5"/>
    <mergeCell ref="G3:G5"/>
    <mergeCell ref="H3:J4"/>
    <mergeCell ref="S4:S5"/>
    <mergeCell ref="G11:I11"/>
    <mergeCell ref="K11:L11"/>
    <mergeCell ref="K3:K5"/>
    <mergeCell ref="L3:O3"/>
    <mergeCell ref="P3:S3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5" right="0.25" top="0.5" bottom="0.5" header="0.25" footer="0.25"/>
  <pageSetup paperSize="9" scale="65" orientation="landscape" r:id="rId1"/>
  <colBreaks count="1" manualBreakCount="1">
    <brk id="1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S18"/>
  <sheetViews>
    <sheetView view="pageBreakPreview" topLeftCell="B1" zoomScale="85" zoomScaleSheetLayoutView="85" workbookViewId="0">
      <selection activeCell="C9" sqref="C9"/>
    </sheetView>
  </sheetViews>
  <sheetFormatPr defaultRowHeight="12.75" x14ac:dyDescent="0.2"/>
  <cols>
    <col min="1" max="1" width="3.5703125" style="16" customWidth="1"/>
    <col min="2" max="2" width="13" style="1" customWidth="1"/>
    <col min="3" max="3" width="11.28515625" style="1" customWidth="1"/>
    <col min="4" max="4" width="9.42578125" style="1" customWidth="1"/>
    <col min="5" max="5" width="10.85546875" style="1" customWidth="1"/>
    <col min="6" max="6" width="12.85546875" style="1" customWidth="1"/>
    <col min="7" max="7" width="15.28515625" style="1" customWidth="1"/>
    <col min="8" max="8" width="13.28515625" style="1" customWidth="1"/>
    <col min="9" max="9" width="13.5703125" style="1" customWidth="1"/>
    <col min="10" max="10" width="12" style="1" customWidth="1"/>
    <col min="11" max="11" width="14" style="1" customWidth="1"/>
    <col min="12" max="12" width="13.85546875" style="1" customWidth="1"/>
    <col min="13" max="13" width="15.42578125" style="1" customWidth="1"/>
    <col min="14" max="14" width="10.85546875" style="1" customWidth="1"/>
    <col min="15" max="15" width="11.42578125" style="1" customWidth="1"/>
    <col min="16" max="17" width="14.5703125" style="1" customWidth="1"/>
    <col min="18" max="18" width="11.85546875" style="1" customWidth="1"/>
    <col min="19" max="19" width="13" style="1" customWidth="1"/>
    <col min="20" max="257" width="9.140625" style="1"/>
    <col min="258" max="258" width="3.5703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3.5703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3.5703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3.5703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3.5703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3.5703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3.5703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3.5703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3.5703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3.5703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3.5703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3.5703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3.5703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3.5703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3.5703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3.5703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3.5703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3.5703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3.5703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3.5703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3.5703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3.5703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3.5703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3.5703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3.5703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3.5703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3.5703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3.5703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3.5703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3.5703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3.5703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3.5703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3.5703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3.5703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3.5703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3.5703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3.5703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3.5703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3.5703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3.5703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3.5703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3.5703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3.5703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3.5703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3.5703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3.5703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3.5703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3.5703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3.5703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3.5703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3.5703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3.5703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3.5703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3.5703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3.5703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3.5703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3.5703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3.5703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3.5703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3.5703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3.5703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3.5703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3.5703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19" ht="18.75" x14ac:dyDescent="0.2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9.5" customHeight="1" x14ac:dyDescent="0.25">
      <c r="A2" s="57"/>
      <c r="B2" s="148" t="s">
        <v>1</v>
      </c>
      <c r="C2" s="148"/>
      <c r="D2" s="57"/>
      <c r="E2" s="61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148" t="s">
        <v>2</v>
      </c>
      <c r="R2" s="148"/>
      <c r="S2" s="57"/>
    </row>
    <row r="3" spans="1:19" ht="48" customHeight="1" x14ac:dyDescent="0.2">
      <c r="A3" s="149" t="s">
        <v>214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1:19" s="4" customFormat="1" ht="31.5" customHeight="1" x14ac:dyDescent="0.25">
      <c r="A4" s="145" t="s">
        <v>3</v>
      </c>
      <c r="B4" s="145" t="s">
        <v>4</v>
      </c>
      <c r="C4" s="138" t="s">
        <v>5</v>
      </c>
      <c r="D4" s="145" t="s">
        <v>6</v>
      </c>
      <c r="E4" s="138" t="s">
        <v>210</v>
      </c>
      <c r="F4" s="138" t="s">
        <v>211</v>
      </c>
      <c r="G4" s="138" t="s">
        <v>100</v>
      </c>
      <c r="H4" s="141" t="s">
        <v>212</v>
      </c>
      <c r="I4" s="141"/>
      <c r="J4" s="141"/>
      <c r="K4" s="142" t="s">
        <v>102</v>
      </c>
      <c r="L4" s="145" t="s">
        <v>213</v>
      </c>
      <c r="M4" s="145"/>
      <c r="N4" s="145"/>
      <c r="O4" s="145"/>
      <c r="P4" s="145" t="s">
        <v>7</v>
      </c>
      <c r="Q4" s="145"/>
      <c r="R4" s="145"/>
      <c r="S4" s="145"/>
    </row>
    <row r="5" spans="1:19" s="4" customFormat="1" ht="15" x14ac:dyDescent="0.25">
      <c r="A5" s="145"/>
      <c r="B5" s="145"/>
      <c r="C5" s="139"/>
      <c r="D5" s="145"/>
      <c r="E5" s="139"/>
      <c r="F5" s="139"/>
      <c r="G5" s="139"/>
      <c r="H5" s="141"/>
      <c r="I5" s="141"/>
      <c r="J5" s="141"/>
      <c r="K5" s="143"/>
      <c r="L5" s="145" t="s">
        <v>8</v>
      </c>
      <c r="M5" s="141" t="s">
        <v>9</v>
      </c>
      <c r="N5" s="141" t="s">
        <v>10</v>
      </c>
      <c r="O5" s="141" t="s">
        <v>11</v>
      </c>
      <c r="P5" s="145" t="s">
        <v>197</v>
      </c>
      <c r="Q5" s="141" t="s">
        <v>12</v>
      </c>
      <c r="R5" s="141" t="s">
        <v>13</v>
      </c>
      <c r="S5" s="141" t="s">
        <v>14</v>
      </c>
    </row>
    <row r="6" spans="1:19" s="4" customFormat="1" ht="73.5" customHeight="1" x14ac:dyDescent="0.25">
      <c r="A6" s="145"/>
      <c r="B6" s="145"/>
      <c r="C6" s="140"/>
      <c r="D6" s="145"/>
      <c r="E6" s="140"/>
      <c r="F6" s="140"/>
      <c r="G6" s="140"/>
      <c r="H6" s="58" t="s">
        <v>15</v>
      </c>
      <c r="I6" s="58" t="s">
        <v>16</v>
      </c>
      <c r="J6" s="58" t="s">
        <v>17</v>
      </c>
      <c r="K6" s="144"/>
      <c r="L6" s="145"/>
      <c r="M6" s="141"/>
      <c r="N6" s="141"/>
      <c r="O6" s="141"/>
      <c r="P6" s="145"/>
      <c r="Q6" s="141"/>
      <c r="R6" s="141"/>
      <c r="S6" s="141"/>
    </row>
    <row r="7" spans="1:19" s="8" customFormat="1" ht="15" x14ac:dyDescent="0.25">
      <c r="A7" s="6">
        <v>1</v>
      </c>
      <c r="B7" s="6">
        <v>2</v>
      </c>
      <c r="C7" s="6">
        <v>3</v>
      </c>
      <c r="D7" s="6">
        <v>4</v>
      </c>
      <c r="E7" s="7" t="s">
        <v>18</v>
      </c>
      <c r="F7" s="6">
        <v>5</v>
      </c>
      <c r="G7" s="6" t="s">
        <v>19</v>
      </c>
      <c r="H7" s="6">
        <v>6</v>
      </c>
      <c r="I7" s="6">
        <v>7</v>
      </c>
      <c r="J7" s="6" t="s">
        <v>20</v>
      </c>
      <c r="K7" s="6" t="s">
        <v>21</v>
      </c>
      <c r="L7" s="6" t="s">
        <v>22</v>
      </c>
      <c r="M7" s="6" t="s">
        <v>23</v>
      </c>
      <c r="N7" s="6" t="s">
        <v>24</v>
      </c>
      <c r="O7" s="6" t="s">
        <v>25</v>
      </c>
      <c r="P7" s="6" t="s">
        <v>26</v>
      </c>
      <c r="Q7" s="6" t="s">
        <v>27</v>
      </c>
      <c r="R7" s="6" t="s">
        <v>28</v>
      </c>
      <c r="S7" s="6" t="s">
        <v>29</v>
      </c>
    </row>
    <row r="8" spans="1:19" ht="57" customHeight="1" x14ac:dyDescent="0.2">
      <c r="A8" s="9">
        <v>1</v>
      </c>
      <c r="B8" s="9" t="s">
        <v>30</v>
      </c>
      <c r="C8" s="72">
        <v>3</v>
      </c>
      <c r="D8" s="72">
        <v>3</v>
      </c>
      <c r="E8" s="72">
        <v>85</v>
      </c>
      <c r="F8" s="73">
        <v>3.472222222222222E-3</v>
      </c>
      <c r="G8" s="71">
        <v>3.472222222222222E-3</v>
      </c>
      <c r="H8" s="73">
        <v>10.704861111111112</v>
      </c>
      <c r="I8" s="73">
        <v>8.6805555555555566E-2</v>
      </c>
      <c r="J8" s="71">
        <f>H8+I8</f>
        <v>10.791666666666668</v>
      </c>
      <c r="K8" s="71">
        <f>+J8+K6</f>
        <v>10.791666666666668</v>
      </c>
      <c r="L8" s="71">
        <f>+F8+J8</f>
        <v>10.795138888888889</v>
      </c>
      <c r="M8" s="71">
        <f>+L8/C8</f>
        <v>3.5983796296296298</v>
      </c>
      <c r="N8" s="11">
        <f>+((C8*24*31)-J8)/(C8*24*31)*100</f>
        <v>99.516502389486277</v>
      </c>
      <c r="O8" s="11">
        <f>+((C8*24*31)-L8)/(C8*24*31)*100</f>
        <v>99.516346823974516</v>
      </c>
      <c r="P8" s="71">
        <f>+G8+K8</f>
        <v>10.795138888888889</v>
      </c>
      <c r="Q8" s="71">
        <f>+P8/C8</f>
        <v>3.5983796296296298</v>
      </c>
      <c r="R8" s="11">
        <f>+((C8*24*31)-K8)/(C8*24*31)*100</f>
        <v>99.516502389486277</v>
      </c>
      <c r="S8" s="11">
        <f>+((C8*24*31)-(G8+K8))*100/(C8*24*31)</f>
        <v>99.516346823974516</v>
      </c>
    </row>
    <row r="9" spans="1:19" ht="57" customHeight="1" x14ac:dyDescent="0.2">
      <c r="A9" s="9">
        <v>2</v>
      </c>
      <c r="B9" s="9" t="s">
        <v>31</v>
      </c>
      <c r="C9" s="9"/>
      <c r="D9" s="9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57" customHeight="1" x14ac:dyDescent="0.2">
      <c r="A10" s="9">
        <v>3</v>
      </c>
      <c r="B10" s="9" t="s">
        <v>32</v>
      </c>
      <c r="C10" s="86">
        <v>16</v>
      </c>
      <c r="D10" s="86">
        <v>16</v>
      </c>
      <c r="E10" s="86">
        <f>17+626</f>
        <v>643</v>
      </c>
      <c r="F10" s="87">
        <v>6.9444444444444441E-3</v>
      </c>
      <c r="G10" s="87">
        <f t="shared" ref="G10" si="0">G9+F10</f>
        <v>6.9444444444444441E-3</v>
      </c>
      <c r="H10" s="88">
        <v>12.652777777777779</v>
      </c>
      <c r="I10" s="88">
        <v>4.3368055555555554</v>
      </c>
      <c r="J10" s="88">
        <f t="shared" ref="J10" si="1">H10+I10</f>
        <v>16.989583333333336</v>
      </c>
      <c r="K10" s="88">
        <f t="shared" ref="K10" si="2">+K9+J10</f>
        <v>16.989583333333336</v>
      </c>
      <c r="L10" s="89">
        <f t="shared" ref="L10" si="3">+J10+F10</f>
        <v>16.996527777777779</v>
      </c>
      <c r="M10" s="90">
        <f t="shared" ref="M10" si="4">L10/C10</f>
        <v>1.0622829861111112</v>
      </c>
      <c r="N10" s="90">
        <f t="shared" ref="N10" si="5">((((C10*24*30)-(J10))*100)/(C10*24*30))</f>
        <v>99.852520978009252</v>
      </c>
      <c r="O10" s="90">
        <f t="shared" ref="O10" si="6">((((C10*24*30)-(L10))*100)/(C10*24*30))</f>
        <v>99.852460696373456</v>
      </c>
      <c r="P10" s="89">
        <f t="shared" ref="P10" si="7">G10+K10</f>
        <v>16.996527777777779</v>
      </c>
      <c r="Q10" s="90">
        <f t="shared" ref="Q10" si="8">P10/C10</f>
        <v>1.0622829861111112</v>
      </c>
      <c r="R10" s="90">
        <f t="shared" ref="R10" si="9">((((C10*24*365)-(K10))*100)/(C10*24*365))</f>
        <v>99.987878436548698</v>
      </c>
      <c r="S10" s="90">
        <f t="shared" ref="S10" si="10">((((C10*24*365)-(P10))*100)/(C10*24*365))</f>
        <v>99.987873481893701</v>
      </c>
    </row>
    <row r="11" spans="1:19" ht="57" customHeight="1" x14ac:dyDescent="0.2">
      <c r="A11" s="9">
        <v>4</v>
      </c>
      <c r="B11" s="9" t="s">
        <v>33</v>
      </c>
      <c r="C11" s="79"/>
      <c r="D11" s="79"/>
      <c r="E11" s="79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57" customHeight="1" x14ac:dyDescent="0.2">
      <c r="A12" s="9">
        <v>5</v>
      </c>
      <c r="B12" s="9" t="s">
        <v>34</v>
      </c>
      <c r="C12" s="86">
        <v>22</v>
      </c>
      <c r="D12" s="86">
        <v>22</v>
      </c>
      <c r="E12" s="86">
        <v>932</v>
      </c>
      <c r="F12" s="87">
        <v>0</v>
      </c>
      <c r="G12" s="87">
        <f>G11+F12</f>
        <v>0</v>
      </c>
      <c r="H12" s="89">
        <v>7.4374999999999982</v>
      </c>
      <c r="I12" s="89">
        <v>4.2698611111111111</v>
      </c>
      <c r="J12" s="89">
        <f>H12+I12</f>
        <v>11.707361111111108</v>
      </c>
      <c r="K12" s="89">
        <f>J12+K11</f>
        <v>11.707361111111108</v>
      </c>
      <c r="L12" s="89">
        <f t="shared" ref="L12" si="11">F12+J12</f>
        <v>11.707361111111108</v>
      </c>
      <c r="M12" s="89">
        <f t="shared" ref="M12" si="12">L12/C12</f>
        <v>0.5321527777777777</v>
      </c>
      <c r="N12" s="90">
        <f>(((C12*24*30)-(J12))*100)/(C12*24*30)</f>
        <v>99.926089891975295</v>
      </c>
      <c r="O12" s="90">
        <f>(((C12*24*30)-(L12))*100)/(C12*24*30)</f>
        <v>99.926089891975295</v>
      </c>
      <c r="P12" s="89">
        <f t="shared" ref="P12" si="13">G12+K12</f>
        <v>11.707361111111108</v>
      </c>
      <c r="Q12" s="89">
        <f t="shared" ref="Q12" si="14">P12/C12</f>
        <v>0.5321527777777777</v>
      </c>
      <c r="R12" s="90">
        <f t="shared" ref="R12" si="15">(((C12*24*30)-(K12))*100)/(C12*24*30)</f>
        <v>99.926089891975295</v>
      </c>
      <c r="S12" s="90">
        <f t="shared" ref="S12" si="16">((C12*24*30)-(P12))*100/(C12*24*30)</f>
        <v>99.926089891975295</v>
      </c>
    </row>
    <row r="13" spans="1:19" ht="57" customHeight="1" x14ac:dyDescent="0.2">
      <c r="A13" s="9">
        <v>6</v>
      </c>
      <c r="B13" s="9" t="s">
        <v>35</v>
      </c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4" customFormat="1" ht="58.5" customHeight="1" x14ac:dyDescent="0.2">
      <c r="A14" s="146" t="s">
        <v>17</v>
      </c>
      <c r="B14" s="146"/>
      <c r="C14" s="59"/>
      <c r="D14" s="59"/>
      <c r="E14" s="59"/>
      <c r="F14" s="59"/>
      <c r="G14" s="13"/>
      <c r="H14" s="59"/>
      <c r="I14" s="59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s="15" customFormat="1" ht="132.75" customHeight="1" x14ac:dyDescent="0.2">
      <c r="A15" s="147" t="s">
        <v>174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ht="96" customHeight="1" x14ac:dyDescent="0.2">
      <c r="A16" s="137" t="s">
        <v>175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</row>
    <row r="17" spans="5:5" ht="18.75" x14ac:dyDescent="0.2">
      <c r="E17" s="9"/>
    </row>
    <row r="18" spans="5:5" ht="18.75" x14ac:dyDescent="0.2">
      <c r="E18" s="9"/>
    </row>
  </sheetData>
  <mergeCells count="26">
    <mergeCell ref="A16:S16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14:B14"/>
    <mergeCell ref="A15:S15"/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</mergeCells>
  <printOptions horizontalCentered="1"/>
  <pageMargins left="0.25" right="0.25" top="0.5" bottom="0.5" header="0.25" footer="0"/>
  <pageSetup paperSize="9" scale="60" orientation="landscape" r:id="rId1"/>
  <headerFooter alignWithMargins="0">
    <oddFooter>&amp;L&amp;F format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F49"/>
  <sheetViews>
    <sheetView view="pageBreakPreview" topLeftCell="A37" zoomScaleSheetLayoutView="100" workbookViewId="0">
      <selection activeCell="C8" sqref="C8:S9"/>
    </sheetView>
  </sheetViews>
  <sheetFormatPr defaultRowHeight="18" x14ac:dyDescent="0.2"/>
  <cols>
    <col min="1" max="1" width="4.140625" style="16" customWidth="1"/>
    <col min="2" max="2" width="17.28515625" style="1" bestFit="1" customWidth="1"/>
    <col min="3" max="3" width="10.42578125" style="1" customWidth="1"/>
    <col min="4" max="4" width="8.7109375" style="1" customWidth="1"/>
    <col min="5" max="5" width="11.85546875" style="31" customWidth="1"/>
    <col min="6" max="6" width="15.28515625" style="1" customWidth="1"/>
    <col min="7" max="7" width="14.5703125" style="1" customWidth="1"/>
    <col min="8" max="8" width="13.42578125" style="1" customWidth="1"/>
    <col min="9" max="9" width="15.7109375" style="1" customWidth="1"/>
    <col min="10" max="10" width="12.42578125" style="1" customWidth="1"/>
    <col min="11" max="11" width="14.7109375" style="1" customWidth="1"/>
    <col min="12" max="12" width="12.42578125" style="1" customWidth="1"/>
    <col min="13" max="13" width="14.5703125" style="1" customWidth="1"/>
    <col min="14" max="14" width="12" style="1" customWidth="1"/>
    <col min="15" max="15" width="10.140625" style="1" customWidth="1"/>
    <col min="16" max="16" width="14.5703125" style="1" customWidth="1"/>
    <col min="17" max="17" width="15.5703125" style="1" customWidth="1"/>
    <col min="18" max="18" width="11.85546875" style="1" customWidth="1"/>
    <col min="19" max="19" width="11.7109375" style="1" customWidth="1"/>
    <col min="20" max="257" width="9.140625" style="1"/>
    <col min="258" max="258" width="5.42578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5.42578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5.42578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5.42578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5.42578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5.42578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5.42578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5.42578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5.42578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5.42578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5.42578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5.42578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5.42578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5.42578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5.42578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5.42578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5.42578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5.42578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5.42578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5.42578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5.42578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5.42578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5.42578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5.42578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5.42578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5.42578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5.42578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5.42578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5.42578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5.42578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5.42578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5.42578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5.42578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5.42578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5.42578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5.42578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5.42578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5.42578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5.42578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5.42578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5.42578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5.42578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5.42578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5.42578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5.42578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5.42578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5.42578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5.42578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5.42578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5.42578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5.42578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5.42578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5.42578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5.42578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5.42578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5.42578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5.42578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5.42578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5.42578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5.42578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5.42578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5.42578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5.42578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19" ht="18.75" x14ac:dyDescent="0.3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8.75" x14ac:dyDescent="0.3">
      <c r="A2" s="60"/>
      <c r="B2" s="151" t="s">
        <v>37</v>
      </c>
      <c r="C2" s="151"/>
      <c r="D2" s="60"/>
      <c r="E2" s="18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151"/>
      <c r="R2" s="151"/>
      <c r="S2" s="60"/>
    </row>
    <row r="3" spans="1:19" ht="39" customHeight="1" x14ac:dyDescent="0.35">
      <c r="A3" s="152" t="s">
        <v>215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s="19" customFormat="1" ht="31.5" customHeight="1" x14ac:dyDescent="0.25">
      <c r="A4" s="154" t="s">
        <v>38</v>
      </c>
      <c r="B4" s="154" t="s">
        <v>39</v>
      </c>
      <c r="C4" s="138" t="s">
        <v>5</v>
      </c>
      <c r="D4" s="145" t="s">
        <v>6</v>
      </c>
      <c r="E4" s="138" t="s">
        <v>216</v>
      </c>
      <c r="F4" s="138" t="s">
        <v>217</v>
      </c>
      <c r="G4" s="138" t="s">
        <v>108</v>
      </c>
      <c r="H4" s="141" t="s">
        <v>212</v>
      </c>
      <c r="I4" s="141"/>
      <c r="J4" s="141"/>
      <c r="K4" s="142" t="s">
        <v>102</v>
      </c>
      <c r="L4" s="145" t="s">
        <v>213</v>
      </c>
      <c r="M4" s="145"/>
      <c r="N4" s="145"/>
      <c r="O4" s="145"/>
      <c r="P4" s="145" t="s">
        <v>7</v>
      </c>
      <c r="Q4" s="145"/>
      <c r="R4" s="145"/>
      <c r="S4" s="145"/>
    </row>
    <row r="5" spans="1:19" s="19" customFormat="1" ht="41.25" customHeight="1" x14ac:dyDescent="0.25">
      <c r="A5" s="155"/>
      <c r="B5" s="155"/>
      <c r="C5" s="139"/>
      <c r="D5" s="145"/>
      <c r="E5" s="139"/>
      <c r="F5" s="139"/>
      <c r="G5" s="139"/>
      <c r="H5" s="141"/>
      <c r="I5" s="141"/>
      <c r="J5" s="141"/>
      <c r="K5" s="143"/>
      <c r="L5" s="145" t="s">
        <v>8</v>
      </c>
      <c r="M5" s="141" t="s">
        <v>9</v>
      </c>
      <c r="N5" s="141" t="s">
        <v>10</v>
      </c>
      <c r="O5" s="141" t="s">
        <v>11</v>
      </c>
      <c r="P5" s="145" t="s">
        <v>197</v>
      </c>
      <c r="Q5" s="141" t="s">
        <v>12</v>
      </c>
      <c r="R5" s="141" t="s">
        <v>13</v>
      </c>
      <c r="S5" s="141" t="s">
        <v>14</v>
      </c>
    </row>
    <row r="6" spans="1:19" s="19" customFormat="1" ht="48" customHeight="1" x14ac:dyDescent="0.25">
      <c r="A6" s="156"/>
      <c r="B6" s="156"/>
      <c r="C6" s="140"/>
      <c r="D6" s="145"/>
      <c r="E6" s="140"/>
      <c r="F6" s="140"/>
      <c r="G6" s="140"/>
      <c r="H6" s="58" t="s">
        <v>40</v>
      </c>
      <c r="I6" s="58" t="s">
        <v>16</v>
      </c>
      <c r="J6" s="58" t="s">
        <v>17</v>
      </c>
      <c r="K6" s="144"/>
      <c r="L6" s="145"/>
      <c r="M6" s="141"/>
      <c r="N6" s="141"/>
      <c r="O6" s="141"/>
      <c r="P6" s="145"/>
      <c r="Q6" s="141"/>
      <c r="R6" s="141"/>
      <c r="S6" s="141"/>
    </row>
    <row r="7" spans="1:19" s="21" customFormat="1" ht="19.5" customHeight="1" x14ac:dyDescent="0.2">
      <c r="A7" s="20">
        <v>1</v>
      </c>
      <c r="B7" s="20">
        <v>2</v>
      </c>
      <c r="C7" s="20">
        <v>3</v>
      </c>
      <c r="D7" s="20">
        <v>4</v>
      </c>
      <c r="E7" s="20" t="s">
        <v>18</v>
      </c>
      <c r="F7" s="20">
        <v>5</v>
      </c>
      <c r="G7" s="20" t="s">
        <v>19</v>
      </c>
      <c r="H7" s="20">
        <v>6</v>
      </c>
      <c r="I7" s="20">
        <v>7</v>
      </c>
      <c r="J7" s="20" t="s">
        <v>20</v>
      </c>
      <c r="K7" s="20" t="s">
        <v>21</v>
      </c>
      <c r="L7" s="20" t="s">
        <v>22</v>
      </c>
      <c r="M7" s="20" t="s">
        <v>23</v>
      </c>
      <c r="N7" s="20" t="s">
        <v>24</v>
      </c>
      <c r="O7" s="20" t="s">
        <v>25</v>
      </c>
      <c r="P7" s="20" t="s">
        <v>26</v>
      </c>
      <c r="Q7" s="20" t="s">
        <v>27</v>
      </c>
      <c r="R7" s="20" t="s">
        <v>28</v>
      </c>
      <c r="S7" s="20" t="s">
        <v>29</v>
      </c>
    </row>
    <row r="8" spans="1:19" s="22" customFormat="1" ht="27.75" customHeight="1" x14ac:dyDescent="0.25">
      <c r="A8" s="9">
        <v>1</v>
      </c>
      <c r="B8" s="111" t="s">
        <v>41</v>
      </c>
      <c r="C8" s="86">
        <v>3</v>
      </c>
      <c r="D8" s="86">
        <v>3</v>
      </c>
      <c r="E8" s="86">
        <v>297</v>
      </c>
      <c r="F8" s="103">
        <v>1.5972222222222224E-2</v>
      </c>
      <c r="G8" s="103">
        <v>0.30486111111111114</v>
      </c>
      <c r="H8" s="103">
        <v>3.4090277777777778</v>
      </c>
      <c r="I8" s="103">
        <v>2.5486111111111112</v>
      </c>
      <c r="J8" s="103">
        <v>5.9576388888888889</v>
      </c>
      <c r="K8" s="103">
        <v>17.645138888888887</v>
      </c>
      <c r="L8" s="103">
        <v>5.9736111111111114</v>
      </c>
      <c r="M8" s="103">
        <v>1.9912037037037038</v>
      </c>
      <c r="N8" s="90">
        <v>99.724183384773653</v>
      </c>
      <c r="O8" s="90">
        <v>99.723443930041157</v>
      </c>
      <c r="P8" s="103">
        <v>17.95</v>
      </c>
      <c r="Q8" s="103">
        <v>5.9833333333333334</v>
      </c>
      <c r="R8" s="90">
        <v>99.183095421810691</v>
      </c>
      <c r="S8" s="90">
        <v>99.168981481481495</v>
      </c>
    </row>
    <row r="9" spans="1:19" s="22" customFormat="1" ht="27.75" customHeight="1" x14ac:dyDescent="0.25">
      <c r="A9" s="9">
        <v>2</v>
      </c>
      <c r="B9" s="111" t="s">
        <v>42</v>
      </c>
      <c r="C9" s="86">
        <v>1</v>
      </c>
      <c r="D9" s="86">
        <v>1</v>
      </c>
      <c r="E9" s="86">
        <v>28</v>
      </c>
      <c r="F9" s="103">
        <v>6.9444444444444441E-3</v>
      </c>
      <c r="G9" s="103">
        <v>0.47847222222222219</v>
      </c>
      <c r="H9" s="103">
        <v>1.5583333333333333</v>
      </c>
      <c r="I9" s="103">
        <v>0.97291666666666676</v>
      </c>
      <c r="J9" s="103">
        <v>2.53125</v>
      </c>
      <c r="K9" s="103">
        <v>7.84375</v>
      </c>
      <c r="L9" s="103">
        <v>2.5381944444444446</v>
      </c>
      <c r="M9" s="103">
        <v>2.5381944444444446</v>
      </c>
      <c r="N9" s="90">
        <v>99.6484375</v>
      </c>
      <c r="O9" s="90">
        <v>99.647472993827151</v>
      </c>
      <c r="P9" s="103">
        <v>8.3222222222222229</v>
      </c>
      <c r="Q9" s="103">
        <v>8.3222222222222229</v>
      </c>
      <c r="R9" s="90">
        <v>98.910590277777771</v>
      </c>
      <c r="S9" s="90">
        <v>98.84413580246914</v>
      </c>
    </row>
    <row r="10" spans="1:19" s="22" customFormat="1" ht="27.75" customHeight="1" x14ac:dyDescent="0.25">
      <c r="A10" s="9">
        <v>3</v>
      </c>
      <c r="B10" s="111" t="s">
        <v>46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25" customFormat="1" ht="27.75" customHeight="1" x14ac:dyDescent="0.25">
      <c r="A11" s="9">
        <v>4</v>
      </c>
      <c r="B11" s="111" t="s">
        <v>43</v>
      </c>
      <c r="C11" s="23"/>
      <c r="D11" s="23"/>
      <c r="E11" s="10"/>
      <c r="F11" s="24"/>
      <c r="G11" s="11"/>
      <c r="H11" s="11"/>
      <c r="I11" s="11"/>
      <c r="J11" s="11"/>
      <c r="K11" s="11"/>
      <c r="L11" s="11"/>
      <c r="M11" s="11"/>
      <c r="N11" s="11"/>
      <c r="O11" s="11"/>
      <c r="P11" s="24"/>
      <c r="Q11" s="24"/>
      <c r="R11" s="11"/>
      <c r="S11" s="11"/>
    </row>
    <row r="12" spans="1:19" s="22" customFormat="1" ht="27.75" customHeight="1" x14ac:dyDescent="0.25">
      <c r="A12" s="9">
        <v>5</v>
      </c>
      <c r="B12" s="111" t="s">
        <v>44</v>
      </c>
      <c r="C12" s="9"/>
      <c r="D12" s="9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22" customFormat="1" ht="27.75" customHeight="1" x14ac:dyDescent="0.25">
      <c r="A13" s="9">
        <v>6</v>
      </c>
      <c r="B13" s="111" t="s">
        <v>64</v>
      </c>
      <c r="C13" s="86">
        <v>5</v>
      </c>
      <c r="D13" s="86">
        <v>5</v>
      </c>
      <c r="E13" s="86">
        <v>220</v>
      </c>
      <c r="F13" s="103">
        <v>4.027777777777778E-2</v>
      </c>
      <c r="G13" s="103">
        <v>0.17569444444444446</v>
      </c>
      <c r="H13" s="103">
        <v>2.0763888888888888</v>
      </c>
      <c r="I13" s="103">
        <v>1.7076388888888889</v>
      </c>
      <c r="J13" s="103">
        <v>3.7840277777777778</v>
      </c>
      <c r="K13" s="103">
        <v>24.979166666666664</v>
      </c>
      <c r="L13" s="103">
        <v>3.8243055555555556</v>
      </c>
      <c r="M13" s="88">
        <v>0.7648611111111111</v>
      </c>
      <c r="N13" s="90">
        <v>99.898278823178018</v>
      </c>
      <c r="O13" s="90">
        <v>99.897196087216258</v>
      </c>
      <c r="P13" s="103">
        <v>25.15486111111111</v>
      </c>
      <c r="Q13" s="103">
        <v>5.0309722222222222</v>
      </c>
      <c r="R13" s="90">
        <v>99.32851702508961</v>
      </c>
      <c r="S13" s="90">
        <v>99.32379405615292</v>
      </c>
    </row>
    <row r="14" spans="1:19" s="22" customFormat="1" ht="27.75" customHeight="1" x14ac:dyDescent="0.25">
      <c r="A14" s="9">
        <v>7</v>
      </c>
      <c r="B14" s="111" t="s">
        <v>45</v>
      </c>
      <c r="C14" s="86">
        <v>2</v>
      </c>
      <c r="D14" s="86">
        <v>2</v>
      </c>
      <c r="E14" s="86">
        <v>324</v>
      </c>
      <c r="F14" s="103">
        <v>4.027777777777778E-2</v>
      </c>
      <c r="G14" s="103">
        <v>0.17569444444444446</v>
      </c>
      <c r="H14" s="103">
        <v>5.0986111111111114</v>
      </c>
      <c r="I14" s="103">
        <v>4.8611111111111107</v>
      </c>
      <c r="J14" s="103">
        <v>9.9597222222222221</v>
      </c>
      <c r="K14" s="103">
        <v>28.438888888888886</v>
      </c>
      <c r="L14" s="103">
        <v>10</v>
      </c>
      <c r="M14" s="88">
        <v>5</v>
      </c>
      <c r="N14" s="90">
        <v>99.330663829151746</v>
      </c>
      <c r="O14" s="90">
        <v>99.327956989247312</v>
      </c>
      <c r="P14" s="103">
        <v>28.614583333333332</v>
      </c>
      <c r="Q14" s="103">
        <v>14.307291666666666</v>
      </c>
      <c r="R14" s="90">
        <v>98.088784348865005</v>
      </c>
      <c r="S14" s="90">
        <v>98.076976926523315</v>
      </c>
    </row>
    <row r="15" spans="1:19" s="22" customFormat="1" ht="27.75" customHeight="1" x14ac:dyDescent="0.25">
      <c r="A15" s="9">
        <v>8</v>
      </c>
      <c r="B15" s="111" t="s">
        <v>47</v>
      </c>
      <c r="C15" s="9"/>
      <c r="D15" s="9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22" customFormat="1" ht="27.75" customHeight="1" x14ac:dyDescent="0.25">
      <c r="A16" s="9">
        <v>9</v>
      </c>
      <c r="B16" s="111" t="s">
        <v>48</v>
      </c>
      <c r="C16" s="9"/>
      <c r="D16" s="9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27" customFormat="1" ht="27.75" customHeight="1" x14ac:dyDescent="0.25">
      <c r="A17" s="9">
        <v>10</v>
      </c>
      <c r="B17" s="111" t="s">
        <v>50</v>
      </c>
      <c r="C17" s="10"/>
      <c r="D17" s="10"/>
      <c r="E17" s="10"/>
      <c r="F17" s="26"/>
      <c r="G17" s="11"/>
      <c r="H17" s="11"/>
      <c r="I17" s="11"/>
      <c r="K17" s="11"/>
      <c r="L17" s="11"/>
      <c r="M17" s="11"/>
      <c r="N17" s="11"/>
      <c r="O17" s="11"/>
      <c r="P17" s="26"/>
      <c r="Q17" s="26"/>
      <c r="R17" s="11"/>
      <c r="S17" s="11"/>
    </row>
    <row r="18" spans="1:19" s="27" customFormat="1" ht="27.75" customHeight="1" x14ac:dyDescent="0.25">
      <c r="A18" s="9">
        <v>11</v>
      </c>
      <c r="B18" s="111" t="s">
        <v>51</v>
      </c>
      <c r="C18" s="10"/>
      <c r="D18" s="10"/>
      <c r="E18" s="10"/>
      <c r="F18" s="26"/>
      <c r="G18" s="11"/>
      <c r="H18" s="11"/>
      <c r="I18" s="11"/>
      <c r="J18" s="11"/>
      <c r="K18" s="11"/>
      <c r="L18" s="11"/>
      <c r="M18" s="11"/>
      <c r="N18" s="11"/>
      <c r="O18" s="11"/>
      <c r="P18" s="26"/>
      <c r="Q18" s="26"/>
      <c r="R18" s="11"/>
      <c r="S18" s="11"/>
    </row>
    <row r="19" spans="1:19" s="27" customFormat="1" ht="27.75" customHeight="1" x14ac:dyDescent="0.25">
      <c r="A19" s="9">
        <v>12</v>
      </c>
      <c r="B19" s="111" t="s">
        <v>61</v>
      </c>
      <c r="C19" s="10"/>
      <c r="D19" s="10"/>
      <c r="E19" s="10"/>
      <c r="F19" s="26"/>
      <c r="G19" s="11"/>
      <c r="H19" s="11"/>
      <c r="I19" s="11"/>
      <c r="J19" s="11"/>
      <c r="K19" s="11"/>
      <c r="L19" s="11"/>
      <c r="M19" s="11"/>
      <c r="N19" s="11"/>
      <c r="O19" s="11"/>
      <c r="P19" s="26"/>
      <c r="Q19" s="26"/>
      <c r="R19" s="11"/>
      <c r="S19" s="11"/>
    </row>
    <row r="20" spans="1:19" s="27" customFormat="1" ht="27.75" customHeight="1" x14ac:dyDescent="0.25">
      <c r="A20" s="9">
        <v>13</v>
      </c>
      <c r="B20" s="111" t="s">
        <v>69</v>
      </c>
      <c r="C20" s="10"/>
      <c r="D20" s="10"/>
      <c r="E20" s="10"/>
      <c r="F20" s="26"/>
      <c r="G20" s="11"/>
      <c r="H20" s="11"/>
      <c r="I20" s="11"/>
      <c r="J20" s="11"/>
      <c r="K20" s="11"/>
      <c r="L20" s="11"/>
      <c r="M20" s="11"/>
      <c r="N20" s="11"/>
      <c r="O20" s="11"/>
      <c r="P20" s="26"/>
      <c r="Q20" s="26"/>
      <c r="R20" s="11"/>
      <c r="S20" s="11"/>
    </row>
    <row r="21" spans="1:19" s="27" customFormat="1" ht="27.75" customHeight="1" x14ac:dyDescent="0.25">
      <c r="A21" s="9">
        <v>14</v>
      </c>
      <c r="B21" s="111" t="s">
        <v>222</v>
      </c>
      <c r="C21" s="10"/>
      <c r="D21" s="10"/>
      <c r="E21" s="10"/>
      <c r="F21" s="26"/>
      <c r="G21" s="11"/>
      <c r="H21" s="11"/>
      <c r="I21" s="11"/>
      <c r="J21" s="11"/>
      <c r="K21" s="11"/>
      <c r="L21" s="11"/>
      <c r="M21" s="11"/>
      <c r="N21" s="11"/>
      <c r="O21" s="11"/>
      <c r="P21" s="26"/>
      <c r="Q21" s="26"/>
      <c r="R21" s="11"/>
      <c r="S21" s="11"/>
    </row>
    <row r="22" spans="1:19" s="27" customFormat="1" ht="27.75" customHeight="1" x14ac:dyDescent="0.25">
      <c r="A22" s="9">
        <v>15</v>
      </c>
      <c r="B22" s="111" t="s">
        <v>52</v>
      </c>
      <c r="C22" s="10"/>
      <c r="D22" s="10"/>
      <c r="E22" s="10"/>
      <c r="F22" s="26"/>
      <c r="G22" s="11"/>
      <c r="H22" s="11"/>
      <c r="I22" s="11"/>
      <c r="J22" s="11"/>
      <c r="K22" s="11"/>
      <c r="L22" s="11"/>
      <c r="M22" s="11"/>
      <c r="N22" s="11"/>
      <c r="O22" s="11"/>
      <c r="P22" s="26"/>
      <c r="Q22" s="26"/>
      <c r="R22" s="11"/>
      <c r="S22" s="11"/>
    </row>
    <row r="23" spans="1:19" s="27" customFormat="1" ht="27.75" customHeight="1" x14ac:dyDescent="0.25">
      <c r="A23" s="9">
        <v>16</v>
      </c>
      <c r="B23" s="111" t="s">
        <v>53</v>
      </c>
      <c r="C23" s="10"/>
      <c r="D23" s="10"/>
      <c r="E23" s="10"/>
      <c r="F23" s="26"/>
      <c r="G23" s="11"/>
      <c r="H23" s="11"/>
      <c r="I23" s="11"/>
      <c r="J23" s="11"/>
      <c r="K23" s="11"/>
      <c r="L23" s="11"/>
      <c r="M23" s="11"/>
      <c r="N23" s="11"/>
      <c r="O23" s="11"/>
      <c r="P23" s="26"/>
      <c r="Q23" s="26"/>
      <c r="R23" s="11"/>
      <c r="S23" s="11"/>
    </row>
    <row r="24" spans="1:19" s="27" customFormat="1" ht="27.75" customHeight="1" x14ac:dyDescent="0.25">
      <c r="A24" s="9">
        <v>17</v>
      </c>
      <c r="B24" s="111" t="s">
        <v>49</v>
      </c>
      <c r="C24" s="10"/>
      <c r="D24" s="10"/>
      <c r="E24" s="10"/>
      <c r="F24" s="26"/>
      <c r="G24" s="11"/>
      <c r="H24" s="11"/>
      <c r="I24" s="11"/>
      <c r="J24" s="11"/>
      <c r="K24" s="11"/>
      <c r="L24" s="11"/>
      <c r="M24" s="11"/>
      <c r="N24" s="11"/>
      <c r="O24" s="11"/>
      <c r="P24" s="26"/>
      <c r="Q24" s="26"/>
      <c r="R24" s="11"/>
      <c r="S24" s="11"/>
    </row>
    <row r="25" spans="1:19" s="27" customFormat="1" ht="27.75" customHeight="1" x14ac:dyDescent="0.25">
      <c r="A25" s="9">
        <v>18</v>
      </c>
      <c r="B25" s="111" t="s">
        <v>58</v>
      </c>
      <c r="C25" s="86">
        <v>4</v>
      </c>
      <c r="D25" s="86">
        <v>4</v>
      </c>
      <c r="E25" s="127">
        <v>45</v>
      </c>
      <c r="F25" s="89">
        <v>3.125E-2</v>
      </c>
      <c r="G25" s="88">
        <v>9.0972222222222232E-2</v>
      </c>
      <c r="H25" s="89">
        <v>0</v>
      </c>
      <c r="I25" s="89">
        <v>4.0972222222222222E-2</v>
      </c>
      <c r="J25" s="89">
        <f t="shared" ref="J25:J26" si="0">H25+I25</f>
        <v>4.0972222222222222E-2</v>
      </c>
      <c r="K25" s="88">
        <v>0.14722222222222223</v>
      </c>
      <c r="L25" s="89">
        <f t="shared" ref="L25:L26" si="1">F25+J25</f>
        <v>7.2222222222222215E-2</v>
      </c>
      <c r="M25" s="87">
        <f t="shared" ref="M25:M26" si="2">L25/C25</f>
        <v>1.8055555555555554E-2</v>
      </c>
      <c r="N25" s="90">
        <f t="shared" ref="N25:N26" si="3">((C25*24*30)-(J25))*100/(C25*24*30)</f>
        <v>99.998577353395078</v>
      </c>
      <c r="O25" s="90">
        <f>((C25*24*30)-(L29))*100/(C25*24*30)</f>
        <v>100</v>
      </c>
      <c r="P25" s="89">
        <f t="shared" ref="P25:P26" si="4">G25+K25</f>
        <v>0.23819444444444446</v>
      </c>
      <c r="Q25" s="89">
        <f t="shared" ref="Q25:Q26" si="5">P25/C25</f>
        <v>5.9548611111111115E-2</v>
      </c>
      <c r="R25" s="90">
        <f t="shared" ref="R25:R26" si="6">((C25*24*30)-(K25))*100/(C25*24*30)</f>
        <v>99.994888117283935</v>
      </c>
      <c r="S25" s="90">
        <f t="shared" ref="S25:S26" si="7">((C25*24*30)-(P25))*100/(C25*24*30)</f>
        <v>99.991729359567898</v>
      </c>
    </row>
    <row r="26" spans="1:19" s="22" customFormat="1" ht="27.75" customHeight="1" x14ac:dyDescent="0.25">
      <c r="A26" s="9">
        <v>19</v>
      </c>
      <c r="B26" s="111" t="s">
        <v>55</v>
      </c>
      <c r="C26" s="86">
        <v>6</v>
      </c>
      <c r="D26" s="86">
        <v>6</v>
      </c>
      <c r="E26" s="86">
        <v>89</v>
      </c>
      <c r="F26" s="88">
        <v>5.9027777777777783E-2</v>
      </c>
      <c r="G26" s="88">
        <v>0.4861111111111111</v>
      </c>
      <c r="H26" s="88">
        <v>1.5972222222222224E-2</v>
      </c>
      <c r="I26" s="89">
        <v>7.1527777777777787E-2</v>
      </c>
      <c r="J26" s="89">
        <f t="shared" si="0"/>
        <v>8.7500000000000008E-2</v>
      </c>
      <c r="K26" s="88">
        <v>0.30277777777777776</v>
      </c>
      <c r="L26" s="89">
        <f t="shared" si="1"/>
        <v>0.14652777777777778</v>
      </c>
      <c r="M26" s="87">
        <f t="shared" si="2"/>
        <v>2.4421296296296299E-2</v>
      </c>
      <c r="N26" s="90">
        <f t="shared" si="3"/>
        <v>99.997974537037052</v>
      </c>
      <c r="O26" s="90">
        <f>((C26*24*30)-(L30))*100/(C26*24*30)</f>
        <v>100</v>
      </c>
      <c r="P26" s="89">
        <f t="shared" si="4"/>
        <v>0.78888888888888886</v>
      </c>
      <c r="Q26" s="89">
        <f t="shared" si="5"/>
        <v>0.13148148148148148</v>
      </c>
      <c r="R26" s="90">
        <f t="shared" si="6"/>
        <v>99.99299125514402</v>
      </c>
      <c r="S26" s="90">
        <f t="shared" si="7"/>
        <v>99.98173868312756</v>
      </c>
    </row>
    <row r="27" spans="1:19" s="22" customFormat="1" ht="27.75" customHeight="1" x14ac:dyDescent="0.25">
      <c r="A27" s="9">
        <v>20</v>
      </c>
      <c r="B27" s="111" t="s">
        <v>56</v>
      </c>
      <c r="C27" s="9"/>
      <c r="D27" s="9"/>
      <c r="E27" s="9"/>
      <c r="F27" s="2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s="22" customFormat="1" ht="27.75" customHeight="1" x14ac:dyDescent="0.25">
      <c r="A28" s="9">
        <v>21</v>
      </c>
      <c r="B28" s="111" t="s">
        <v>54</v>
      </c>
      <c r="C28" s="9"/>
      <c r="D28" s="9"/>
      <c r="E28" s="9"/>
      <c r="F28" s="26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s="22" customFormat="1" ht="27.75" customHeight="1" x14ac:dyDescent="0.25">
      <c r="A29" s="9">
        <v>22</v>
      </c>
      <c r="B29" s="111" t="s">
        <v>57</v>
      </c>
      <c r="C29" s="9"/>
      <c r="D29" s="9"/>
      <c r="E29" s="9"/>
      <c r="F29" s="26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s="22" customFormat="1" ht="27.75" customHeight="1" x14ac:dyDescent="0.25">
      <c r="A30" s="9">
        <v>23</v>
      </c>
      <c r="B30" s="111" t="s">
        <v>60</v>
      </c>
      <c r="C30" s="9"/>
      <c r="D30" s="9"/>
      <c r="E30" s="9"/>
      <c r="F30" s="26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s="22" customFormat="1" ht="27.75" customHeight="1" x14ac:dyDescent="0.25">
      <c r="A31" s="9">
        <v>24</v>
      </c>
      <c r="B31" s="111" t="s">
        <v>59</v>
      </c>
      <c r="C31" s="9"/>
      <c r="D31" s="9"/>
      <c r="E31" s="9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s="22" customFormat="1" ht="27.75" customHeight="1" x14ac:dyDescent="0.25">
      <c r="A32" s="9">
        <v>25</v>
      </c>
      <c r="B32" s="111" t="s">
        <v>62</v>
      </c>
      <c r="C32" s="9"/>
      <c r="D32" s="9"/>
      <c r="E32" s="9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84" s="22" customFormat="1" ht="27.75" customHeight="1" x14ac:dyDescent="0.25">
      <c r="A33" s="9">
        <v>26</v>
      </c>
      <c r="B33" s="111" t="s">
        <v>63</v>
      </c>
      <c r="C33" s="9"/>
      <c r="D33" s="9"/>
      <c r="E33" s="9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84" s="22" customFormat="1" ht="27.75" customHeight="1" x14ac:dyDescent="0.25">
      <c r="A34" s="9">
        <v>27</v>
      </c>
      <c r="B34" s="111" t="s">
        <v>65</v>
      </c>
      <c r="C34" s="86">
        <v>1</v>
      </c>
      <c r="D34" s="86">
        <v>1</v>
      </c>
      <c r="E34" s="86">
        <f>78+79</f>
        <v>157</v>
      </c>
      <c r="F34" s="89">
        <v>2.0833333333333332E-2</v>
      </c>
      <c r="G34" s="92">
        <f>+F34+G42</f>
        <v>3.8402777777777781</v>
      </c>
      <c r="H34" s="89">
        <v>3.3298611111111112</v>
      </c>
      <c r="I34" s="89">
        <v>0.47222222222222227</v>
      </c>
      <c r="J34" s="92">
        <f t="shared" ref="J34:J35" si="8">+H34+I34</f>
        <v>3.8020833333333335</v>
      </c>
      <c r="K34" s="93">
        <f t="shared" ref="K34:K35" si="9">+J34</f>
        <v>3.8020833333333335</v>
      </c>
      <c r="L34" s="93">
        <f t="shared" ref="L34:L35" si="10">+F34+J34</f>
        <v>3.822916666666667</v>
      </c>
      <c r="M34" s="93">
        <f t="shared" ref="M34:M35" si="11">+L34/C34</f>
        <v>3.822916666666667</v>
      </c>
      <c r="N34" s="94">
        <f t="shared" ref="N34:N35" si="12">+((C34*24*30)-J34)/(C34*24*30)*100</f>
        <v>99.471932870370367</v>
      </c>
      <c r="O34" s="94">
        <f t="shared" ref="O34:O35" si="13">+((C34*24*30)-L34)/(C34*24*30)*100</f>
        <v>99.469039351851862</v>
      </c>
      <c r="P34" s="93">
        <f t="shared" ref="P34:P35" si="14">+G34+K34</f>
        <v>7.6423611111111116</v>
      </c>
      <c r="Q34" s="93">
        <f t="shared" ref="Q34:Q35" si="15">+P34/C34</f>
        <v>7.6423611111111116</v>
      </c>
      <c r="R34" s="94">
        <f t="shared" ref="R34:R35" si="16">+((C34*24*30)-K34)/(C34*24*30)*100</f>
        <v>99.471932870370367</v>
      </c>
      <c r="S34" s="94">
        <f t="shared" ref="S34:S35" si="17">+((C34*24*30)-(G34+K34))*100/(C34*24*30)</f>
        <v>98.938560956790127</v>
      </c>
    </row>
    <row r="35" spans="1:84" s="22" customFormat="1" ht="27.75" customHeight="1" x14ac:dyDescent="0.25">
      <c r="A35" s="9">
        <v>28</v>
      </c>
      <c r="B35" s="111" t="s">
        <v>66</v>
      </c>
      <c r="C35" s="96">
        <v>4</v>
      </c>
      <c r="D35" s="96">
        <v>4</v>
      </c>
      <c r="E35" s="96">
        <f>85+74</f>
        <v>159</v>
      </c>
      <c r="F35" s="98">
        <v>0</v>
      </c>
      <c r="G35" s="92">
        <f>+G43+F35</f>
        <v>0</v>
      </c>
      <c r="H35" s="98">
        <v>2.5416666666666665</v>
      </c>
      <c r="I35" s="99">
        <v>0.75</v>
      </c>
      <c r="J35" s="92">
        <f t="shared" si="8"/>
        <v>3.2916666666666665</v>
      </c>
      <c r="K35" s="93">
        <f t="shared" si="9"/>
        <v>3.2916666666666665</v>
      </c>
      <c r="L35" s="93">
        <f t="shared" si="10"/>
        <v>3.2916666666666665</v>
      </c>
      <c r="M35" s="93">
        <f t="shared" si="11"/>
        <v>0.82291666666666663</v>
      </c>
      <c r="N35" s="94">
        <f t="shared" si="12"/>
        <v>99.885706018518533</v>
      </c>
      <c r="O35" s="94">
        <f t="shared" si="13"/>
        <v>99.885706018518533</v>
      </c>
      <c r="P35" s="93">
        <f t="shared" si="14"/>
        <v>3.2916666666666665</v>
      </c>
      <c r="Q35" s="93">
        <f t="shared" si="15"/>
        <v>0.82291666666666663</v>
      </c>
      <c r="R35" s="94">
        <f t="shared" si="16"/>
        <v>99.885706018518533</v>
      </c>
      <c r="S35" s="94">
        <f t="shared" si="17"/>
        <v>99.885706018518533</v>
      </c>
    </row>
    <row r="36" spans="1:84" s="22" customFormat="1" ht="27.75" customHeight="1" x14ac:dyDescent="0.25">
      <c r="A36" s="9">
        <v>29</v>
      </c>
      <c r="B36" s="111" t="s">
        <v>67</v>
      </c>
      <c r="C36" s="9"/>
      <c r="D36" s="9"/>
      <c r="E36" s="9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84" s="22" customFormat="1" ht="27.75" customHeight="1" x14ac:dyDescent="0.25">
      <c r="A37" s="9">
        <v>30</v>
      </c>
      <c r="B37" s="111" t="s">
        <v>71</v>
      </c>
      <c r="C37" s="86">
        <v>3</v>
      </c>
      <c r="D37" s="86">
        <v>3</v>
      </c>
      <c r="E37" s="96">
        <v>119</v>
      </c>
      <c r="F37" s="114">
        <v>2.7777777777777776E-2</v>
      </c>
      <c r="G37" s="114">
        <v>0.82777777777777783</v>
      </c>
      <c r="H37" s="114">
        <v>0.91249999999999998</v>
      </c>
      <c r="I37" s="114">
        <v>0.57986111111111105</v>
      </c>
      <c r="J37" s="114">
        <v>1.492361111111111</v>
      </c>
      <c r="K37" s="114">
        <v>14.219444444444443</v>
      </c>
      <c r="L37" s="114">
        <v>1.5201388888888887</v>
      </c>
      <c r="M37" s="114">
        <v>0.50671296296296287</v>
      </c>
      <c r="N37" s="110">
        <v>98.395310633213867</v>
      </c>
      <c r="O37" s="110">
        <v>98.36544205495818</v>
      </c>
      <c r="P37" s="114">
        <v>15.047222222222221</v>
      </c>
      <c r="Q37" s="114">
        <v>5.0157407407407399</v>
      </c>
      <c r="R37" s="110">
        <v>96.114905889496058</v>
      </c>
      <c r="S37" s="110">
        <v>95.888737097753491</v>
      </c>
    </row>
    <row r="38" spans="1:84" s="22" customFormat="1" ht="27.75" customHeight="1" x14ac:dyDescent="0.25">
      <c r="A38" s="9">
        <v>31</v>
      </c>
      <c r="B38" s="111" t="s">
        <v>223</v>
      </c>
      <c r="C38" s="86">
        <v>1</v>
      </c>
      <c r="D38" s="86">
        <v>1</v>
      </c>
      <c r="E38" s="96">
        <v>68</v>
      </c>
      <c r="F38" s="114">
        <v>0.13194444444444445</v>
      </c>
      <c r="G38" s="114">
        <v>1.4513888888888888</v>
      </c>
      <c r="H38" s="114">
        <v>1.1319444444444444</v>
      </c>
      <c r="I38" s="114">
        <v>3.4722222222222224E-2</v>
      </c>
      <c r="J38" s="114">
        <v>1.1666666666666667</v>
      </c>
      <c r="K38" s="114">
        <v>4.7048611111111116</v>
      </c>
      <c r="L38" s="114">
        <v>1.2986111111111112</v>
      </c>
      <c r="M38" s="114">
        <v>1.2986111111111112</v>
      </c>
      <c r="N38" s="110">
        <v>96.236559139784944</v>
      </c>
      <c r="O38" s="110">
        <v>95.810931899641588</v>
      </c>
      <c r="P38" s="114">
        <v>6.15625</v>
      </c>
      <c r="Q38" s="114">
        <v>6.15625</v>
      </c>
      <c r="R38" s="110">
        <v>96.143556466302357</v>
      </c>
      <c r="S38" s="110">
        <v>94.953893442622956</v>
      </c>
    </row>
    <row r="39" spans="1:84" s="22" customFormat="1" ht="27.75" customHeight="1" x14ac:dyDescent="0.25">
      <c r="A39" s="9">
        <v>32</v>
      </c>
      <c r="B39" s="111" t="s">
        <v>221</v>
      </c>
      <c r="C39" s="86">
        <v>1</v>
      </c>
      <c r="D39" s="86">
        <v>1</v>
      </c>
      <c r="E39" s="96">
        <v>65</v>
      </c>
      <c r="F39" s="114">
        <v>0.13194444444444445</v>
      </c>
      <c r="G39" s="114">
        <v>0.42013888888888884</v>
      </c>
      <c r="H39" s="114">
        <v>1.6430555555555555</v>
      </c>
      <c r="I39" s="114">
        <v>0.36805555555555558</v>
      </c>
      <c r="J39" s="114">
        <v>2.0111111111111111</v>
      </c>
      <c r="K39" s="114">
        <v>7.2659722222222225</v>
      </c>
      <c r="L39" s="114">
        <v>2.1430555555555557</v>
      </c>
      <c r="M39" s="114">
        <v>2.1430555555555557</v>
      </c>
      <c r="N39" s="110">
        <v>93.512544802867382</v>
      </c>
      <c r="O39" s="110">
        <v>93.086917562724011</v>
      </c>
      <c r="P39" s="114">
        <v>7.6861111111111118</v>
      </c>
      <c r="Q39" s="114">
        <v>7.6861111111111118</v>
      </c>
      <c r="R39" s="110">
        <v>94.044285063752284</v>
      </c>
      <c r="S39" s="110">
        <v>93.699908925318752</v>
      </c>
    </row>
    <row r="40" spans="1:84" s="22" customFormat="1" ht="27.75" customHeight="1" x14ac:dyDescent="0.25">
      <c r="A40" s="9">
        <v>33</v>
      </c>
      <c r="B40" s="111" t="s">
        <v>224</v>
      </c>
      <c r="C40" s="86">
        <v>1</v>
      </c>
      <c r="D40" s="86">
        <v>1</v>
      </c>
      <c r="E40" s="96">
        <v>113</v>
      </c>
      <c r="F40" s="114">
        <v>0.27083333333333331</v>
      </c>
      <c r="G40" s="114">
        <v>0.45347222222222222</v>
      </c>
      <c r="H40" s="114">
        <v>0.55902777777777768</v>
      </c>
      <c r="I40" s="114">
        <v>0.57638888888888895</v>
      </c>
      <c r="J40" s="114">
        <v>1.1354166666666665</v>
      </c>
      <c r="K40" s="114">
        <v>3.1993055555555552</v>
      </c>
      <c r="L40" s="114">
        <v>1.4062499999999998</v>
      </c>
      <c r="M40" s="114">
        <v>1.4062499999999998</v>
      </c>
      <c r="N40" s="110">
        <v>96.337365591397855</v>
      </c>
      <c r="O40" s="110">
        <v>95.463709677419345</v>
      </c>
      <c r="P40" s="114">
        <v>3.6527777777777772</v>
      </c>
      <c r="Q40" s="114">
        <v>3.6527777777777772</v>
      </c>
      <c r="R40" s="110">
        <v>97.377618397085612</v>
      </c>
      <c r="S40" s="110">
        <v>97.005919854280521</v>
      </c>
    </row>
    <row r="41" spans="1:84" s="22" customFormat="1" ht="27.75" customHeight="1" x14ac:dyDescent="0.25">
      <c r="A41" s="9">
        <v>34</v>
      </c>
      <c r="B41" s="111" t="s">
        <v>68</v>
      </c>
      <c r="C41" s="86">
        <v>2</v>
      </c>
      <c r="D41" s="86">
        <v>2</v>
      </c>
      <c r="E41" s="96">
        <v>222</v>
      </c>
      <c r="F41" s="114">
        <v>2.4305555555555556E-2</v>
      </c>
      <c r="G41" s="114">
        <v>0.60763888888888884</v>
      </c>
      <c r="H41" s="114">
        <v>2.3506944444444442</v>
      </c>
      <c r="I41" s="114">
        <v>0.51388888888888884</v>
      </c>
      <c r="J41" s="114">
        <v>2.864583333333333</v>
      </c>
      <c r="K41" s="114">
        <v>12.927083333333332</v>
      </c>
      <c r="L41" s="114">
        <v>2.8888888888888884</v>
      </c>
      <c r="M41" s="114">
        <v>1.4444444444444442</v>
      </c>
      <c r="N41" s="110">
        <v>99.801070601851862</v>
      </c>
      <c r="O41" s="110">
        <v>99.799382716049365</v>
      </c>
      <c r="P41" s="114">
        <v>13.534722222222221</v>
      </c>
      <c r="Q41" s="114">
        <v>6.7673611111111107</v>
      </c>
      <c r="R41" s="110">
        <v>99.779250626138449</v>
      </c>
      <c r="S41" s="110">
        <v>99.768874278992101</v>
      </c>
    </row>
    <row r="42" spans="1:84" s="22" customFormat="1" ht="27.75" customHeight="1" x14ac:dyDescent="0.25">
      <c r="A42" s="9">
        <v>35</v>
      </c>
      <c r="B42" s="111" t="s">
        <v>70</v>
      </c>
      <c r="C42" s="86">
        <v>4</v>
      </c>
      <c r="D42" s="86">
        <v>4</v>
      </c>
      <c r="E42" s="96">
        <v>287</v>
      </c>
      <c r="F42" s="114">
        <v>0.16666666666666666</v>
      </c>
      <c r="G42" s="114">
        <v>3.8194444444444446</v>
      </c>
      <c r="H42" s="114">
        <v>2.5763888888888888</v>
      </c>
      <c r="I42" s="114">
        <v>1.2291666666666667</v>
      </c>
      <c r="J42" s="114">
        <v>3.8055555555555554</v>
      </c>
      <c r="K42" s="114">
        <v>19.201388888888886</v>
      </c>
      <c r="L42" s="114">
        <v>3.9722222222222219</v>
      </c>
      <c r="M42" s="114">
        <v>0.99305555555555547</v>
      </c>
      <c r="N42" s="110">
        <v>96.931003584229387</v>
      </c>
      <c r="O42" s="110">
        <v>96.796594982078844</v>
      </c>
      <c r="P42" s="114">
        <v>23.020833333333329</v>
      </c>
      <c r="Q42" s="114">
        <v>5.7552083333333321</v>
      </c>
      <c r="R42" s="110">
        <v>96.065289162112933</v>
      </c>
      <c r="S42" s="110">
        <v>95.282616120218592</v>
      </c>
    </row>
    <row r="43" spans="1:84" s="22" customFormat="1" ht="23.25" customHeight="1" x14ac:dyDescent="0.25">
      <c r="A43" s="9">
        <v>36</v>
      </c>
      <c r="B43" s="111" t="s">
        <v>225</v>
      </c>
      <c r="C43" s="9"/>
      <c r="D43" s="9"/>
      <c r="E43" s="9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84" s="22" customFormat="1" ht="27.75" customHeight="1" x14ac:dyDescent="0.25">
      <c r="A44" s="9">
        <v>37</v>
      </c>
      <c r="B44" s="111" t="s">
        <v>226</v>
      </c>
    </row>
    <row r="45" spans="1:84" s="22" customFormat="1" ht="27.75" customHeight="1" x14ac:dyDescent="0.25">
      <c r="A45" s="9">
        <v>38</v>
      </c>
      <c r="B45" s="111" t="s">
        <v>72</v>
      </c>
    </row>
    <row r="46" spans="1:84" s="22" customFormat="1" ht="27.75" customHeight="1" x14ac:dyDescent="0.25">
      <c r="A46" s="9">
        <v>39</v>
      </c>
      <c r="B46" s="112" t="s">
        <v>73</v>
      </c>
      <c r="C46" s="86">
        <v>13</v>
      </c>
      <c r="D46" s="86">
        <v>13</v>
      </c>
      <c r="E46" s="86">
        <v>680</v>
      </c>
      <c r="F46" s="90">
        <v>24.5</v>
      </c>
      <c r="G46" s="90">
        <v>54.46</v>
      </c>
      <c r="H46" s="90">
        <v>208.27</v>
      </c>
      <c r="I46" s="90">
        <v>84.36</v>
      </c>
      <c r="J46" s="90">
        <v>292.63</v>
      </c>
      <c r="K46" s="90">
        <v>1693.2200000000003</v>
      </c>
      <c r="L46" s="90">
        <v>317.13</v>
      </c>
      <c r="M46" s="90">
        <v>24.394615384615385</v>
      </c>
      <c r="N46" s="90">
        <v>96.974462365591407</v>
      </c>
      <c r="O46" s="90">
        <v>96.721153846153854</v>
      </c>
      <c r="P46" s="90">
        <v>1747.6800000000003</v>
      </c>
      <c r="Q46" s="90">
        <v>134.43692307692311</v>
      </c>
      <c r="R46" s="90">
        <v>95.551649852879365</v>
      </c>
      <c r="S46" s="90">
        <v>95.408575031525857</v>
      </c>
    </row>
    <row r="47" spans="1:84" s="7" customFormat="1" ht="27.75" customHeight="1" x14ac:dyDescent="0.25">
      <c r="A47" s="180" t="s">
        <v>17</v>
      </c>
      <c r="B47" s="180"/>
      <c r="C47" s="59"/>
      <c r="D47" s="59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</row>
    <row r="48" spans="1:84" s="15" customFormat="1" ht="119.25" customHeight="1" x14ac:dyDescent="0.25">
      <c r="A48" s="181" t="s">
        <v>172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</row>
    <row r="49" spans="1:19" ht="87" customHeight="1" x14ac:dyDescent="0.25">
      <c r="A49" s="179" t="s">
        <v>173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</row>
  </sheetData>
  <mergeCells count="26">
    <mergeCell ref="A49:S49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47:B47"/>
    <mergeCell ref="A48:S48"/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</mergeCells>
  <printOptions horizontalCentered="1"/>
  <pageMargins left="0.25" right="0.25" top="0.5" bottom="0.5" header="0.25" footer="0"/>
  <pageSetup paperSize="9" scale="59" orientation="landscape" r:id="rId1"/>
  <headerFooter alignWithMargins="0">
    <oddHeader>&amp;RFormat-II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W36"/>
  <sheetViews>
    <sheetView view="pageBreakPreview" topLeftCell="A7" zoomScale="85" zoomScaleNormal="130" zoomScaleSheetLayoutView="85" workbookViewId="0">
      <selection activeCell="C15" sqref="C15:S15"/>
    </sheetView>
  </sheetViews>
  <sheetFormatPr defaultRowHeight="12.75" x14ac:dyDescent="0.2"/>
  <cols>
    <col min="1" max="1" width="4.5703125" style="16" customWidth="1"/>
    <col min="2" max="2" width="13.42578125" style="1" customWidth="1"/>
    <col min="3" max="3" width="8.7109375" style="1" customWidth="1"/>
    <col min="4" max="4" width="9.5703125" style="1" customWidth="1"/>
    <col min="5" max="5" width="12.85546875" style="1" customWidth="1"/>
    <col min="6" max="6" width="13.28515625" style="1" customWidth="1"/>
    <col min="7" max="7" width="14.5703125" style="42" customWidth="1"/>
    <col min="8" max="8" width="14.42578125" style="1" customWidth="1"/>
    <col min="9" max="9" width="13.140625" style="1" customWidth="1"/>
    <col min="10" max="10" width="14.5703125" style="1" customWidth="1"/>
    <col min="11" max="11" width="16.140625" style="42" customWidth="1"/>
    <col min="12" max="12" width="14.7109375" style="1" customWidth="1"/>
    <col min="13" max="13" width="11" style="1" customWidth="1"/>
    <col min="14" max="14" width="10.85546875" style="1" customWidth="1"/>
    <col min="15" max="15" width="12.28515625" style="1" customWidth="1"/>
    <col min="16" max="16" width="16.140625" style="1" customWidth="1"/>
    <col min="17" max="17" width="12.85546875" style="1" customWidth="1"/>
    <col min="18" max="18" width="11.85546875" style="1" customWidth="1"/>
    <col min="19" max="19" width="12.28515625" style="1" customWidth="1"/>
    <col min="20" max="257" width="9.140625" style="1"/>
    <col min="258" max="258" width="3.5703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3.5703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3.5703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3.5703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3.5703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3.5703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3.5703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3.5703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3.5703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3.5703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3.5703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3.5703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3.5703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3.5703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3.5703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3.5703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3.5703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3.5703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3.5703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3.5703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3.5703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3.5703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3.5703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3.5703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3.5703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3.5703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3.5703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3.5703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3.5703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3.5703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3.5703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3.5703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3.5703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3.5703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3.5703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3.5703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3.5703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3.5703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3.5703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3.5703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3.5703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3.5703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3.5703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3.5703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3.5703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3.5703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3.5703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3.5703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3.5703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3.5703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3.5703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3.5703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3.5703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3.5703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3.5703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3.5703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3.5703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3.5703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3.5703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3.5703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3.5703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3.5703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3.5703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23" ht="23.25" customHeight="1" x14ac:dyDescent="0.2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3" ht="18" x14ac:dyDescent="0.25">
      <c r="A2" s="69"/>
      <c r="B2" s="173" t="s">
        <v>75</v>
      </c>
      <c r="C2" s="173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73" t="s">
        <v>76</v>
      </c>
      <c r="R2" s="173"/>
      <c r="S2" s="69"/>
    </row>
    <row r="3" spans="1:23" ht="38.25" customHeight="1" x14ac:dyDescent="0.3">
      <c r="A3" s="174" t="s">
        <v>218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23" s="19" customFormat="1" ht="31.5" customHeight="1" x14ac:dyDescent="0.25">
      <c r="A4" s="176" t="s">
        <v>77</v>
      </c>
      <c r="B4" s="176" t="s">
        <v>78</v>
      </c>
      <c r="C4" s="163" t="s">
        <v>5</v>
      </c>
      <c r="D4" s="170" t="s">
        <v>6</v>
      </c>
      <c r="E4" s="163" t="s">
        <v>216</v>
      </c>
      <c r="F4" s="163" t="s">
        <v>217</v>
      </c>
      <c r="G4" s="163" t="s">
        <v>195</v>
      </c>
      <c r="H4" s="166" t="s">
        <v>212</v>
      </c>
      <c r="I4" s="166"/>
      <c r="J4" s="166"/>
      <c r="K4" s="167" t="s">
        <v>196</v>
      </c>
      <c r="L4" s="170" t="s">
        <v>219</v>
      </c>
      <c r="M4" s="170"/>
      <c r="N4" s="170"/>
      <c r="O4" s="170"/>
      <c r="P4" s="170" t="s">
        <v>7</v>
      </c>
      <c r="Q4" s="170"/>
      <c r="R4" s="170"/>
      <c r="S4" s="170"/>
    </row>
    <row r="5" spans="1:23" s="19" customFormat="1" ht="12" customHeight="1" x14ac:dyDescent="0.25">
      <c r="A5" s="176"/>
      <c r="B5" s="176"/>
      <c r="C5" s="164"/>
      <c r="D5" s="170"/>
      <c r="E5" s="164"/>
      <c r="F5" s="164"/>
      <c r="G5" s="164"/>
      <c r="H5" s="166"/>
      <c r="I5" s="166"/>
      <c r="J5" s="166"/>
      <c r="K5" s="168"/>
      <c r="L5" s="170" t="s">
        <v>8</v>
      </c>
      <c r="M5" s="166" t="s">
        <v>9</v>
      </c>
      <c r="N5" s="166" t="s">
        <v>10</v>
      </c>
      <c r="O5" s="166" t="s">
        <v>11</v>
      </c>
      <c r="P5" s="170" t="s">
        <v>197</v>
      </c>
      <c r="Q5" s="166" t="s">
        <v>12</v>
      </c>
      <c r="R5" s="166" t="s">
        <v>13</v>
      </c>
      <c r="S5" s="166" t="s">
        <v>14</v>
      </c>
    </row>
    <row r="6" spans="1:23" s="19" customFormat="1" ht="93.75" customHeight="1" x14ac:dyDescent="0.25">
      <c r="A6" s="176"/>
      <c r="B6" s="176"/>
      <c r="C6" s="165"/>
      <c r="D6" s="170"/>
      <c r="E6" s="165"/>
      <c r="F6" s="165"/>
      <c r="G6" s="165"/>
      <c r="H6" s="68" t="s">
        <v>40</v>
      </c>
      <c r="I6" s="68" t="s">
        <v>16</v>
      </c>
      <c r="J6" s="68" t="s">
        <v>17</v>
      </c>
      <c r="K6" s="169"/>
      <c r="L6" s="170"/>
      <c r="M6" s="166"/>
      <c r="N6" s="166"/>
      <c r="O6" s="166"/>
      <c r="P6" s="170"/>
      <c r="Q6" s="166"/>
      <c r="R6" s="166"/>
      <c r="S6" s="166"/>
    </row>
    <row r="7" spans="1:23" s="21" customFormat="1" ht="22.5" customHeight="1" x14ac:dyDescent="0.2">
      <c r="A7" s="7">
        <v>1</v>
      </c>
      <c r="B7" s="7">
        <v>2</v>
      </c>
      <c r="C7" s="7">
        <v>3</v>
      </c>
      <c r="D7" s="7">
        <v>4</v>
      </c>
      <c r="E7" s="7" t="s">
        <v>18</v>
      </c>
      <c r="F7" s="7">
        <v>5</v>
      </c>
      <c r="G7" s="7" t="s">
        <v>19</v>
      </c>
      <c r="H7" s="7">
        <v>6</v>
      </c>
      <c r="I7" s="7">
        <v>7</v>
      </c>
      <c r="J7" s="7" t="s">
        <v>20</v>
      </c>
      <c r="K7" s="7" t="s">
        <v>21</v>
      </c>
      <c r="L7" s="7" t="s">
        <v>22</v>
      </c>
      <c r="M7" s="7" t="s">
        <v>23</v>
      </c>
      <c r="N7" s="7" t="s">
        <v>24</v>
      </c>
      <c r="O7" s="7" t="s">
        <v>25</v>
      </c>
      <c r="P7" s="7" t="s">
        <v>26</v>
      </c>
      <c r="Q7" s="7" t="s">
        <v>27</v>
      </c>
      <c r="R7" s="7" t="s">
        <v>28</v>
      </c>
      <c r="S7" s="7" t="s">
        <v>29</v>
      </c>
    </row>
    <row r="8" spans="1:23" s="34" customFormat="1" ht="39.75" customHeight="1" x14ac:dyDescent="0.25">
      <c r="A8" s="10">
        <v>1</v>
      </c>
      <c r="B8" s="10" t="s">
        <v>79</v>
      </c>
      <c r="C8" s="86">
        <v>150</v>
      </c>
      <c r="D8" s="86">
        <v>150</v>
      </c>
      <c r="E8" s="86">
        <v>7813</v>
      </c>
      <c r="F8" s="105">
        <v>1.5972222222222224E-2</v>
      </c>
      <c r="G8" s="105">
        <v>0.30486111111111114</v>
      </c>
      <c r="H8" s="105">
        <v>125.87569444444446</v>
      </c>
      <c r="I8" s="105">
        <v>122.86527777777778</v>
      </c>
      <c r="J8" s="105">
        <v>248.74097222222224</v>
      </c>
      <c r="K8" s="105">
        <v>866.24652777777783</v>
      </c>
      <c r="L8" s="105">
        <v>248.75694444444446</v>
      </c>
      <c r="M8" s="105">
        <v>1.6583796296296298</v>
      </c>
      <c r="N8" s="105">
        <v>99.77711382417364</v>
      </c>
      <c r="O8" s="105">
        <v>99.777099512146563</v>
      </c>
      <c r="P8" s="105">
        <v>866.55138888888894</v>
      </c>
      <c r="Q8" s="105">
        <v>5.7770092592592599</v>
      </c>
      <c r="R8" s="105">
        <v>99.223793433890876</v>
      </c>
      <c r="S8" s="105">
        <v>99.223520260852254</v>
      </c>
    </row>
    <row r="9" spans="1:23" s="37" customFormat="1" ht="39.75" customHeight="1" x14ac:dyDescent="0.25">
      <c r="A9" s="35">
        <v>2</v>
      </c>
      <c r="B9" s="9" t="s">
        <v>80</v>
      </c>
      <c r="C9" s="9"/>
      <c r="D9" s="10"/>
      <c r="E9" s="10"/>
      <c r="F9" s="36"/>
      <c r="G9" s="33"/>
      <c r="H9" s="36"/>
      <c r="I9" s="36"/>
      <c r="J9" s="33"/>
      <c r="K9" s="33"/>
      <c r="L9" s="36"/>
      <c r="M9" s="33"/>
      <c r="N9" s="33"/>
      <c r="O9" s="33"/>
      <c r="P9" s="36"/>
      <c r="Q9" s="36"/>
      <c r="R9" s="33"/>
      <c r="S9" s="33"/>
    </row>
    <row r="10" spans="1:23" s="37" customFormat="1" ht="39.75" customHeight="1" x14ac:dyDescent="0.25">
      <c r="A10" s="10">
        <v>3</v>
      </c>
      <c r="B10" s="9" t="s">
        <v>64</v>
      </c>
      <c r="C10" s="86">
        <v>60</v>
      </c>
      <c r="D10" s="86">
        <v>56</v>
      </c>
      <c r="E10" s="86">
        <v>3250</v>
      </c>
      <c r="F10" s="124">
        <v>4.027777777777778E-2</v>
      </c>
      <c r="G10" s="123">
        <v>0.19305555555555556</v>
      </c>
      <c r="H10" s="103">
        <v>52.727083333333333</v>
      </c>
      <c r="I10" s="103">
        <v>55.59444444444442</v>
      </c>
      <c r="J10" s="103">
        <v>108.32152777777776</v>
      </c>
      <c r="K10" s="103">
        <v>427.6701388888888</v>
      </c>
      <c r="L10" s="103">
        <v>108.40208333333331</v>
      </c>
      <c r="M10" s="103">
        <v>3.6134027777777766</v>
      </c>
      <c r="N10" s="90">
        <v>99.757344247809627</v>
      </c>
      <c r="O10" s="90">
        <v>99.757163791816012</v>
      </c>
      <c r="P10" s="103">
        <v>428.02152777777769</v>
      </c>
      <c r="Q10" s="103">
        <v>7.1336921296296278</v>
      </c>
      <c r="R10" s="90">
        <v>99.041957574173637</v>
      </c>
      <c r="S10" s="90">
        <v>99.041525102050983</v>
      </c>
    </row>
    <row r="11" spans="1:23" s="37" customFormat="1" ht="39.75" customHeight="1" x14ac:dyDescent="0.25">
      <c r="A11" s="10">
        <v>4</v>
      </c>
      <c r="B11" s="9" t="s">
        <v>31</v>
      </c>
      <c r="C11" s="9"/>
      <c r="D11" s="10"/>
      <c r="E11" s="10"/>
      <c r="F11" s="36"/>
      <c r="G11" s="33"/>
      <c r="H11" s="36"/>
      <c r="I11" s="36"/>
      <c r="J11" s="33"/>
      <c r="K11" s="33"/>
      <c r="L11" s="36"/>
      <c r="M11" s="33"/>
      <c r="N11" s="33"/>
      <c r="O11" s="33"/>
      <c r="P11" s="36"/>
      <c r="Q11" s="36"/>
      <c r="R11" s="33"/>
      <c r="S11" s="33"/>
    </row>
    <row r="12" spans="1:23" s="37" customFormat="1" ht="39.75" customHeight="1" x14ac:dyDescent="0.25">
      <c r="A12" s="35">
        <v>5</v>
      </c>
      <c r="B12" s="9" t="s">
        <v>32</v>
      </c>
      <c r="C12" s="107">
        <v>129</v>
      </c>
      <c r="D12" s="107">
        <v>129</v>
      </c>
      <c r="E12" s="107">
        <f>1537+984+1276+871+1372+714+583+261</f>
        <v>7598</v>
      </c>
      <c r="F12" s="108">
        <v>2.7777777777777776E-2</v>
      </c>
      <c r="G12" s="108">
        <f t="shared" ref="G12" si="0">+G11+F12</f>
        <v>2.7777777777777776E-2</v>
      </c>
      <c r="H12" s="108">
        <v>157.07569444444442</v>
      </c>
      <c r="I12" s="109">
        <v>39.41458333333334</v>
      </c>
      <c r="J12" s="103">
        <f t="shared" ref="J12" si="1">H12+I12</f>
        <v>196.49027777777775</v>
      </c>
      <c r="K12" s="97">
        <f t="shared" ref="K12" si="2">+K11+J12</f>
        <v>196.49027777777775</v>
      </c>
      <c r="L12" s="103">
        <f t="shared" ref="L12" si="3">J12+F12</f>
        <v>196.51805555555552</v>
      </c>
      <c r="M12" s="97">
        <v>33.242998492678723</v>
      </c>
      <c r="N12" s="104">
        <f t="shared" ref="N12" si="4">+((C12*18*31)-J12)/(C12*18*31)*100</f>
        <v>99.72702859356815</v>
      </c>
      <c r="O12" s="104">
        <f t="shared" ref="O12" si="5">+((C12*18*31)-L12)/(C12*18*31)*100</f>
        <v>99.726990003673748</v>
      </c>
      <c r="P12" s="97">
        <v>11194.519027777777</v>
      </c>
      <c r="Q12" s="97">
        <v>86.779217269595165</v>
      </c>
      <c r="R12" s="105">
        <f t="shared" ref="R12" si="6">((((C12*18*365)-(K12))*100)/(C12*18*365))</f>
        <v>99.976816127124962</v>
      </c>
      <c r="S12" s="110">
        <f t="shared" ref="S12" si="7">+(S11+R12)/2</f>
        <v>49.988408063562481</v>
      </c>
      <c r="W12" s="37">
        <v>84581.34</v>
      </c>
    </row>
    <row r="13" spans="1:23" s="37" customFormat="1" ht="39.75" customHeight="1" x14ac:dyDescent="0.25">
      <c r="A13" s="10">
        <v>6</v>
      </c>
      <c r="B13" s="9" t="s">
        <v>67</v>
      </c>
      <c r="C13" s="9"/>
      <c r="D13" s="10"/>
      <c r="E13" s="10"/>
      <c r="F13" s="36"/>
      <c r="G13" s="33"/>
      <c r="H13" s="36"/>
      <c r="I13" s="36"/>
      <c r="J13" s="33"/>
      <c r="K13" s="33"/>
      <c r="L13" s="36"/>
      <c r="M13" s="33"/>
      <c r="N13" s="33"/>
      <c r="O13" s="33"/>
      <c r="P13" s="36"/>
      <c r="Q13" s="36"/>
      <c r="R13" s="33"/>
      <c r="S13" s="33"/>
    </row>
    <row r="14" spans="1:23" s="22" customFormat="1" ht="39.75" customHeight="1" x14ac:dyDescent="0.25">
      <c r="A14" s="10">
        <v>7</v>
      </c>
      <c r="B14" s="9" t="s">
        <v>33</v>
      </c>
      <c r="C14" s="9"/>
      <c r="D14" s="10"/>
      <c r="E14" s="10"/>
      <c r="F14" s="36"/>
      <c r="G14" s="33"/>
      <c r="H14" s="36"/>
      <c r="I14" s="36"/>
      <c r="J14" s="33"/>
      <c r="K14" s="33"/>
      <c r="L14" s="36"/>
      <c r="M14" s="33"/>
      <c r="N14" s="33"/>
      <c r="O14" s="33"/>
      <c r="P14" s="36"/>
      <c r="Q14" s="36"/>
      <c r="R14" s="33"/>
      <c r="S14" s="33"/>
    </row>
    <row r="15" spans="1:23" s="22" customFormat="1" ht="39.75" customHeight="1" x14ac:dyDescent="0.25">
      <c r="A15" s="35">
        <v>8</v>
      </c>
      <c r="B15" s="9" t="s">
        <v>34</v>
      </c>
      <c r="C15" s="132">
        <v>75</v>
      </c>
      <c r="D15" s="132">
        <v>75</v>
      </c>
      <c r="E15" s="127">
        <v>859</v>
      </c>
      <c r="F15" s="89">
        <v>3.888888888888889E-2</v>
      </c>
      <c r="G15" s="89">
        <v>0.13402777777777777</v>
      </c>
      <c r="H15" s="133">
        <v>9.7222222222222224E-3</v>
      </c>
      <c r="I15" s="89">
        <v>1.5402777777777779</v>
      </c>
      <c r="J15" s="134">
        <f t="shared" ref="J15" si="8">I15+H15</f>
        <v>1.55</v>
      </c>
      <c r="K15" s="133">
        <f t="shared" ref="K15" si="9">K11+J15</f>
        <v>1.55</v>
      </c>
      <c r="L15" s="134">
        <f t="shared" ref="L15" si="10">F15+J15</f>
        <v>1.588888888888889</v>
      </c>
      <c r="M15" s="134">
        <f t="shared" ref="M15" si="11">L15/C15</f>
        <v>2.1185185185185185E-2</v>
      </c>
      <c r="N15" s="90">
        <f t="shared" ref="N15" si="12">((C15*24*30)-(J15))*100/(C15*24*30)</f>
        <v>99.997129629629626</v>
      </c>
      <c r="O15" s="90">
        <f t="shared" ref="O15" si="13">((C15*24*30)-(K15))*100/(C15*24*30)</f>
        <v>99.997129629629626</v>
      </c>
      <c r="P15" s="134">
        <f t="shared" ref="P15" si="14">G15+K15</f>
        <v>1.6840277777777779</v>
      </c>
      <c r="Q15" s="134">
        <f t="shared" ref="Q15" si="15">P15/C15</f>
        <v>2.2453703703703705E-2</v>
      </c>
      <c r="R15" s="90">
        <f t="shared" ref="R15:S15" si="16">((C15*24*30)-(K15))*100/(C15*24*30)</f>
        <v>99.997129629629626</v>
      </c>
      <c r="S15" s="90">
        <f t="shared" si="16"/>
        <v>99.997057613168721</v>
      </c>
    </row>
    <row r="16" spans="1:23" s="37" customFormat="1" ht="39.75" customHeight="1" x14ac:dyDescent="0.25">
      <c r="A16" s="10">
        <v>9</v>
      </c>
      <c r="B16" s="9" t="s">
        <v>35</v>
      </c>
      <c r="C16" s="9"/>
      <c r="D16" s="10"/>
      <c r="E16" s="10"/>
      <c r="F16" s="36"/>
      <c r="G16" s="33"/>
      <c r="H16" s="36"/>
      <c r="I16" s="36"/>
      <c r="J16" s="33"/>
      <c r="K16" s="33"/>
      <c r="L16" s="36"/>
      <c r="M16" s="33"/>
      <c r="N16" s="33"/>
      <c r="O16" s="33"/>
      <c r="P16" s="36"/>
      <c r="Q16" s="36"/>
      <c r="R16" s="33"/>
      <c r="S16" s="33"/>
    </row>
    <row r="17" spans="1:19" s="37" customFormat="1" ht="39.75" customHeight="1" x14ac:dyDescent="0.25">
      <c r="A17" s="10">
        <v>10</v>
      </c>
      <c r="B17" s="29" t="s">
        <v>73</v>
      </c>
      <c r="C17" s="116">
        <f t="shared" ref="C17:I17" si="17">SUM(C8:C16)</f>
        <v>414</v>
      </c>
      <c r="D17" s="116">
        <f t="shared" si="17"/>
        <v>410</v>
      </c>
      <c r="E17" s="116">
        <f t="shared" si="17"/>
        <v>19520</v>
      </c>
      <c r="F17" s="117">
        <f t="shared" si="17"/>
        <v>0.12291666666666667</v>
      </c>
      <c r="G17" s="117">
        <f t="shared" si="17"/>
        <v>0.65972222222222221</v>
      </c>
      <c r="H17" s="117">
        <f t="shared" si="17"/>
        <v>335.68819444444443</v>
      </c>
      <c r="I17" s="117">
        <f t="shared" si="17"/>
        <v>219.4145833333333</v>
      </c>
      <c r="J17" s="117">
        <f>H17+I17</f>
        <v>555.10277777777776</v>
      </c>
      <c r="K17" s="117">
        <f>SUM(K8:K16)</f>
        <v>1491.9569444444442</v>
      </c>
      <c r="L17" s="117">
        <f>SUM(L8:L16)</f>
        <v>555.2659722222221</v>
      </c>
      <c r="M17" s="117">
        <f>L17/C17</f>
        <v>1.3412221551261403</v>
      </c>
      <c r="N17" s="118">
        <f>AVERAGE(N8:N16)</f>
        <v>99.814654073795253</v>
      </c>
      <c r="O17" s="118">
        <f>AVERAGE(O8:O16)</f>
        <v>99.814595734316484</v>
      </c>
      <c r="P17" s="118">
        <f>+G17+K17</f>
        <v>1492.6166666666663</v>
      </c>
      <c r="Q17" s="117">
        <f>P17/C17</f>
        <v>3.6053542673107883</v>
      </c>
      <c r="R17" s="118">
        <f>AVERAGE(R8:R16)</f>
        <v>99.559924191204772</v>
      </c>
      <c r="S17" s="118">
        <f>AVERAGE(S8:S16)</f>
        <v>87.062627759908608</v>
      </c>
    </row>
    <row r="18" spans="1:19" s="37" customFormat="1" ht="39.75" customHeight="1" x14ac:dyDescent="0.25">
      <c r="A18" s="35">
        <v>11</v>
      </c>
      <c r="B18" s="29" t="s">
        <v>124</v>
      </c>
      <c r="C18" s="29"/>
      <c r="D18" s="10"/>
      <c r="E18" s="28"/>
      <c r="F18" s="38"/>
      <c r="G18" s="33"/>
      <c r="H18" s="38"/>
      <c r="I18" s="38"/>
      <c r="J18" s="33"/>
      <c r="K18" s="33"/>
      <c r="L18" s="38"/>
      <c r="M18" s="33"/>
      <c r="N18" s="33"/>
      <c r="O18" s="33"/>
      <c r="P18" s="38"/>
      <c r="Q18" s="38"/>
      <c r="R18" s="33"/>
      <c r="S18" s="33"/>
    </row>
    <row r="19" spans="1:19" s="37" customFormat="1" ht="39.75" customHeight="1" x14ac:dyDescent="0.25">
      <c r="A19" s="10">
        <v>12</v>
      </c>
      <c r="B19" s="29" t="s">
        <v>56</v>
      </c>
      <c r="C19" s="29"/>
      <c r="D19" s="10"/>
      <c r="E19" s="28"/>
      <c r="F19" s="38"/>
      <c r="G19" s="33"/>
      <c r="H19" s="38"/>
      <c r="I19" s="38"/>
      <c r="J19" s="33"/>
      <c r="K19" s="33"/>
      <c r="L19" s="38"/>
      <c r="M19" s="33"/>
      <c r="N19" s="33"/>
      <c r="O19" s="33"/>
      <c r="P19" s="38"/>
      <c r="Q19" s="38"/>
      <c r="R19" s="33"/>
      <c r="S19" s="33"/>
    </row>
    <row r="20" spans="1:19" s="41" customFormat="1" ht="39.75" customHeight="1" x14ac:dyDescent="0.25">
      <c r="A20" s="146" t="s">
        <v>17</v>
      </c>
      <c r="B20" s="146"/>
      <c r="C20" s="65"/>
      <c r="D20" s="65"/>
      <c r="E20" s="13"/>
      <c r="F20" s="13"/>
      <c r="G20" s="39"/>
      <c r="H20" s="13"/>
      <c r="I20" s="13"/>
      <c r="J20" s="39"/>
      <c r="K20" s="39"/>
      <c r="L20" s="40"/>
      <c r="M20" s="39"/>
      <c r="N20" s="39"/>
      <c r="O20" s="39"/>
      <c r="P20" s="40"/>
      <c r="Q20" s="40"/>
      <c r="R20" s="39"/>
      <c r="S20" s="39"/>
    </row>
    <row r="21" spans="1:19" s="15" customFormat="1" ht="135" customHeight="1" x14ac:dyDescent="0.25">
      <c r="A21" s="171" t="s">
        <v>176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</row>
    <row r="22" spans="1:19" ht="104.25" customHeight="1" x14ac:dyDescent="0.25">
      <c r="A22" s="162" t="s">
        <v>177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</row>
    <row r="29" spans="1:19" x14ac:dyDescent="0.2">
      <c r="N29" s="1">
        <f>164/2</f>
        <v>82</v>
      </c>
      <c r="O29" s="1">
        <f>82-20</f>
        <v>62</v>
      </c>
    </row>
    <row r="32" spans="1:19" x14ac:dyDescent="0.2">
      <c r="F32" s="1">
        <f>144-119</f>
        <v>25</v>
      </c>
    </row>
    <row r="36" spans="12:12" x14ac:dyDescent="0.2">
      <c r="L36" s="1">
        <f>148-128</f>
        <v>20</v>
      </c>
    </row>
  </sheetData>
  <mergeCells count="26"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  <mergeCell ref="A22:S22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20:B20"/>
    <mergeCell ref="A21:S21"/>
  </mergeCells>
  <printOptions horizontalCentered="1"/>
  <pageMargins left="0.25" right="0.25" top="0.5" bottom="0.5" header="0.25" footer="0"/>
  <pageSetup paperSize="9" scale="60" orientation="landscape" r:id="rId1"/>
  <headerFooter alignWithMargins="0">
    <oddFooter>&amp;L&amp;F format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11"/>
  <sheetViews>
    <sheetView view="pageBreakPreview" zoomScale="84" zoomScaleNormal="55" zoomScaleSheetLayoutView="84" workbookViewId="0">
      <selection activeCell="Y28" sqref="Y28"/>
    </sheetView>
  </sheetViews>
  <sheetFormatPr defaultRowHeight="15" x14ac:dyDescent="0.25"/>
  <cols>
    <col min="1" max="1" width="5.140625" customWidth="1"/>
    <col min="2" max="2" width="11.85546875" customWidth="1"/>
    <col min="3" max="4" width="9.42578125" bestFit="1" customWidth="1"/>
    <col min="5" max="5" width="12.5703125" customWidth="1"/>
    <col min="6" max="6" width="11.5703125" customWidth="1"/>
    <col min="7" max="7" width="13.140625" customWidth="1"/>
    <col min="8" max="8" width="13.85546875" bestFit="1" customWidth="1"/>
    <col min="9" max="9" width="13.7109375" customWidth="1"/>
    <col min="10" max="10" width="13.28515625" customWidth="1"/>
    <col min="11" max="11" width="15.28515625" bestFit="1" customWidth="1"/>
    <col min="12" max="12" width="13.28515625" customWidth="1"/>
    <col min="13" max="14" width="10" bestFit="1" customWidth="1"/>
    <col min="15" max="15" width="9.7109375" bestFit="1" customWidth="1"/>
    <col min="16" max="16" width="14.42578125" customWidth="1"/>
    <col min="17" max="17" width="10.140625" customWidth="1"/>
    <col min="18" max="19" width="9.5703125" bestFit="1" customWidth="1"/>
  </cols>
  <sheetData>
    <row r="1" spans="1:20" s="19" customFormat="1" ht="36" customHeight="1" x14ac:dyDescent="0.2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0" s="19" customFormat="1" ht="28.5" customHeight="1" x14ac:dyDescent="0.35">
      <c r="A2" s="178" t="s">
        <v>220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20" s="19" customFormat="1" ht="20.25" customHeight="1" x14ac:dyDescent="0.25">
      <c r="A3" s="163" t="s">
        <v>82</v>
      </c>
      <c r="B3" s="163" t="s">
        <v>83</v>
      </c>
      <c r="C3" s="163" t="s">
        <v>5</v>
      </c>
      <c r="D3" s="170" t="s">
        <v>6</v>
      </c>
      <c r="E3" s="163" t="s">
        <v>178</v>
      </c>
      <c r="F3" s="163" t="s">
        <v>179</v>
      </c>
      <c r="G3" s="163" t="s">
        <v>205</v>
      </c>
      <c r="H3" s="166" t="s">
        <v>180</v>
      </c>
      <c r="I3" s="166"/>
      <c r="J3" s="166"/>
      <c r="K3" s="167" t="s">
        <v>118</v>
      </c>
      <c r="L3" s="170" t="s">
        <v>181</v>
      </c>
      <c r="M3" s="170"/>
      <c r="N3" s="170"/>
      <c r="O3" s="170"/>
      <c r="P3" s="170" t="s">
        <v>84</v>
      </c>
      <c r="Q3" s="170"/>
      <c r="R3" s="170"/>
      <c r="S3" s="170"/>
    </row>
    <row r="4" spans="1:20" s="19" customFormat="1" ht="25.5" customHeight="1" x14ac:dyDescent="0.25">
      <c r="A4" s="164"/>
      <c r="B4" s="164"/>
      <c r="C4" s="164"/>
      <c r="D4" s="170"/>
      <c r="E4" s="164"/>
      <c r="F4" s="164"/>
      <c r="G4" s="164"/>
      <c r="H4" s="166"/>
      <c r="I4" s="166"/>
      <c r="J4" s="166"/>
      <c r="K4" s="168"/>
      <c r="L4" s="170" t="s">
        <v>8</v>
      </c>
      <c r="M4" s="166" t="s">
        <v>9</v>
      </c>
      <c r="N4" s="166" t="s">
        <v>85</v>
      </c>
      <c r="O4" s="166" t="s">
        <v>86</v>
      </c>
      <c r="P4" s="170" t="s">
        <v>123</v>
      </c>
      <c r="Q4" s="166" t="s">
        <v>12</v>
      </c>
      <c r="R4" s="166" t="s">
        <v>87</v>
      </c>
      <c r="S4" s="166" t="s">
        <v>88</v>
      </c>
    </row>
    <row r="5" spans="1:20" s="43" customFormat="1" ht="108" customHeight="1" x14ac:dyDescent="0.25">
      <c r="A5" s="165"/>
      <c r="B5" s="165"/>
      <c r="C5" s="165"/>
      <c r="D5" s="170"/>
      <c r="E5" s="165"/>
      <c r="F5" s="165"/>
      <c r="G5" s="165"/>
      <c r="H5" s="68" t="s">
        <v>15</v>
      </c>
      <c r="I5" s="68" t="s">
        <v>16</v>
      </c>
      <c r="J5" s="68" t="s">
        <v>17</v>
      </c>
      <c r="K5" s="169"/>
      <c r="L5" s="170"/>
      <c r="M5" s="166"/>
      <c r="N5" s="166"/>
      <c r="O5" s="166"/>
      <c r="P5" s="170"/>
      <c r="Q5" s="166"/>
      <c r="R5" s="166"/>
      <c r="S5" s="166"/>
      <c r="T5" s="43" t="s">
        <v>89</v>
      </c>
    </row>
    <row r="6" spans="1:20" ht="18" x14ac:dyDescent="0.25">
      <c r="A6" s="41">
        <v>1</v>
      </c>
      <c r="B6" s="41">
        <v>2</v>
      </c>
      <c r="C6" s="41">
        <v>3</v>
      </c>
      <c r="D6" s="41">
        <v>4</v>
      </c>
      <c r="E6" s="41" t="s">
        <v>18</v>
      </c>
      <c r="F6" s="41">
        <v>5</v>
      </c>
      <c r="G6" s="41" t="s">
        <v>19</v>
      </c>
      <c r="H6" s="41">
        <v>6</v>
      </c>
      <c r="I6" s="41">
        <v>7</v>
      </c>
      <c r="J6" s="41" t="s">
        <v>20</v>
      </c>
      <c r="K6" s="41" t="s">
        <v>21</v>
      </c>
      <c r="L6" s="41" t="s">
        <v>22</v>
      </c>
      <c r="M6" s="41" t="s">
        <v>23</v>
      </c>
      <c r="N6" s="41" t="s">
        <v>24</v>
      </c>
      <c r="O6" s="41" t="s">
        <v>25</v>
      </c>
      <c r="P6" s="41" t="s">
        <v>26</v>
      </c>
      <c r="Q6" s="41" t="s">
        <v>27</v>
      </c>
      <c r="R6" s="41" t="s">
        <v>28</v>
      </c>
      <c r="S6" s="41" t="s">
        <v>29</v>
      </c>
    </row>
    <row r="7" spans="1:20" s="45" customFormat="1" ht="78" customHeight="1" x14ac:dyDescent="0.25">
      <c r="A7" s="44">
        <v>1</v>
      </c>
      <c r="B7" s="44" t="s">
        <v>119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s="45" customFormat="1" ht="78" customHeight="1" x14ac:dyDescent="0.25">
      <c r="A8" s="44">
        <v>2</v>
      </c>
      <c r="B8" s="46" t="s">
        <v>120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20" s="45" customFormat="1" ht="78" customHeight="1" x14ac:dyDescent="0.25">
      <c r="A9" s="44">
        <v>3</v>
      </c>
      <c r="B9" s="44" t="s">
        <v>121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20" s="51" customFormat="1" ht="54" customHeight="1" x14ac:dyDescent="0.25">
      <c r="A10" s="47" t="s">
        <v>17</v>
      </c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</row>
    <row r="11" spans="1:20" s="56" customFormat="1" ht="34.5" customHeight="1" x14ac:dyDescent="0.25">
      <c r="A11" s="52" t="s">
        <v>90</v>
      </c>
      <c r="B11" s="70"/>
      <c r="C11" s="70"/>
      <c r="D11" s="70"/>
      <c r="E11" s="70"/>
      <c r="F11" s="70"/>
      <c r="G11" s="177" t="s">
        <v>91</v>
      </c>
      <c r="H11" s="177"/>
      <c r="I11" s="177"/>
      <c r="J11" s="54">
        <f>+N10</f>
        <v>0</v>
      </c>
      <c r="K11" s="177" t="s">
        <v>92</v>
      </c>
      <c r="L11" s="177"/>
      <c r="M11" s="54">
        <f>+O10</f>
        <v>0</v>
      </c>
      <c r="N11" s="70"/>
      <c r="O11" s="70" t="s">
        <v>93</v>
      </c>
      <c r="P11" s="70"/>
      <c r="Q11" s="54">
        <f>+(J11+M11)/2</f>
        <v>0</v>
      </c>
      <c r="R11" s="70"/>
      <c r="S11" s="55"/>
    </row>
  </sheetData>
  <mergeCells count="23">
    <mergeCell ref="A1:S1"/>
    <mergeCell ref="A2:S2"/>
    <mergeCell ref="A3:A5"/>
    <mergeCell ref="B3:B5"/>
    <mergeCell ref="C3:C5"/>
    <mergeCell ref="D3:D5"/>
    <mergeCell ref="E3:E5"/>
    <mergeCell ref="F3:F5"/>
    <mergeCell ref="G3:G5"/>
    <mergeCell ref="H3:J4"/>
    <mergeCell ref="S4:S5"/>
    <mergeCell ref="G11:I11"/>
    <mergeCell ref="K11:L11"/>
    <mergeCell ref="K3:K5"/>
    <mergeCell ref="L3:O3"/>
    <mergeCell ref="P3:S3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5" right="0.25" top="0.5" bottom="0.5" header="0.25" footer="0.25"/>
  <pageSetup paperSize="9" scale="65" orientation="landscape" r:id="rId1"/>
  <colBreaks count="1" manualBreakCount="1">
    <brk id="1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S18"/>
  <sheetViews>
    <sheetView view="pageBreakPreview" topLeftCell="A4" zoomScale="85" zoomScaleSheetLayoutView="85" workbookViewId="0">
      <selection activeCell="C12" sqref="C12:S12"/>
    </sheetView>
  </sheetViews>
  <sheetFormatPr defaultRowHeight="12.75" x14ac:dyDescent="0.2"/>
  <cols>
    <col min="1" max="1" width="3.5703125" style="16" customWidth="1"/>
    <col min="2" max="2" width="13" style="1" customWidth="1"/>
    <col min="3" max="3" width="11.28515625" style="1" customWidth="1"/>
    <col min="4" max="4" width="9.42578125" style="1" customWidth="1"/>
    <col min="5" max="5" width="10.85546875" style="1" customWidth="1"/>
    <col min="6" max="6" width="12.85546875" style="1" customWidth="1"/>
    <col min="7" max="7" width="15.28515625" style="1" customWidth="1"/>
    <col min="8" max="8" width="10.42578125" style="1" customWidth="1"/>
    <col min="9" max="9" width="13.5703125" style="1" customWidth="1"/>
    <col min="10" max="10" width="10.85546875" style="1" customWidth="1"/>
    <col min="11" max="11" width="14" style="1" customWidth="1"/>
    <col min="12" max="12" width="13.85546875" style="1" customWidth="1"/>
    <col min="13" max="13" width="15.42578125" style="1" customWidth="1"/>
    <col min="14" max="14" width="10.85546875" style="1" customWidth="1"/>
    <col min="15" max="15" width="11.42578125" style="1" customWidth="1"/>
    <col min="16" max="17" width="14.5703125" style="1" customWidth="1"/>
    <col min="18" max="18" width="11.85546875" style="1" customWidth="1"/>
    <col min="19" max="19" width="13" style="1" customWidth="1"/>
    <col min="20" max="257" width="9.140625" style="1"/>
    <col min="258" max="258" width="3.5703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3.5703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3.5703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3.5703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3.5703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3.5703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3.5703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3.5703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3.5703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3.5703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3.5703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3.5703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3.5703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3.5703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3.5703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3.5703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3.5703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3.5703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3.5703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3.5703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3.5703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3.5703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3.5703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3.5703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3.5703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3.5703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3.5703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3.5703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3.5703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3.5703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3.5703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3.5703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3.5703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3.5703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3.5703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3.5703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3.5703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3.5703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3.5703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3.5703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3.5703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3.5703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3.5703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3.5703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3.5703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3.5703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3.5703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3.5703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3.5703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3.5703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3.5703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3.5703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3.5703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3.5703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3.5703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3.5703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3.5703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3.5703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3.5703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3.5703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3.5703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3.5703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3.5703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19" ht="18.75" x14ac:dyDescent="0.2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9.5" customHeight="1" x14ac:dyDescent="0.25">
      <c r="A2" s="57"/>
      <c r="B2" s="148" t="s">
        <v>1</v>
      </c>
      <c r="C2" s="148"/>
      <c r="D2" s="57"/>
      <c r="E2" s="61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148" t="s">
        <v>2</v>
      </c>
      <c r="R2" s="148"/>
      <c r="S2" s="57"/>
    </row>
    <row r="3" spans="1:19" ht="48" customHeight="1" x14ac:dyDescent="0.2">
      <c r="A3" s="149" t="s">
        <v>97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1:19" s="4" customFormat="1" ht="31.5" customHeight="1" x14ac:dyDescent="0.25">
      <c r="A4" s="145" t="s">
        <v>3</v>
      </c>
      <c r="B4" s="145" t="s">
        <v>4</v>
      </c>
      <c r="C4" s="138" t="s">
        <v>5</v>
      </c>
      <c r="D4" s="145" t="s">
        <v>6</v>
      </c>
      <c r="E4" s="138" t="s">
        <v>98</v>
      </c>
      <c r="F4" s="138" t="s">
        <v>99</v>
      </c>
      <c r="G4" s="138" t="s">
        <v>100</v>
      </c>
      <c r="H4" s="141" t="s">
        <v>101</v>
      </c>
      <c r="I4" s="141"/>
      <c r="J4" s="141"/>
      <c r="K4" s="142" t="s">
        <v>102</v>
      </c>
      <c r="L4" s="145" t="s">
        <v>103</v>
      </c>
      <c r="M4" s="145"/>
      <c r="N4" s="145"/>
      <c r="O4" s="145"/>
      <c r="P4" s="145" t="s">
        <v>7</v>
      </c>
      <c r="Q4" s="145"/>
      <c r="R4" s="145"/>
      <c r="S4" s="145"/>
    </row>
    <row r="5" spans="1:19" s="4" customFormat="1" ht="15" x14ac:dyDescent="0.25">
      <c r="A5" s="145"/>
      <c r="B5" s="145"/>
      <c r="C5" s="139"/>
      <c r="D5" s="145"/>
      <c r="E5" s="139"/>
      <c r="F5" s="139"/>
      <c r="G5" s="139"/>
      <c r="H5" s="141"/>
      <c r="I5" s="141"/>
      <c r="J5" s="141"/>
      <c r="K5" s="143"/>
      <c r="L5" s="145" t="s">
        <v>8</v>
      </c>
      <c r="M5" s="141" t="s">
        <v>9</v>
      </c>
      <c r="N5" s="141" t="s">
        <v>10</v>
      </c>
      <c r="O5" s="141" t="s">
        <v>11</v>
      </c>
      <c r="P5" s="145" t="s">
        <v>104</v>
      </c>
      <c r="Q5" s="141" t="s">
        <v>12</v>
      </c>
      <c r="R5" s="141" t="s">
        <v>13</v>
      </c>
      <c r="S5" s="141" t="s">
        <v>14</v>
      </c>
    </row>
    <row r="6" spans="1:19" s="4" customFormat="1" ht="73.5" customHeight="1" x14ac:dyDescent="0.25">
      <c r="A6" s="145"/>
      <c r="B6" s="145"/>
      <c r="C6" s="140"/>
      <c r="D6" s="145"/>
      <c r="E6" s="140"/>
      <c r="F6" s="140"/>
      <c r="G6" s="140"/>
      <c r="H6" s="58" t="s">
        <v>15</v>
      </c>
      <c r="I6" s="58" t="s">
        <v>16</v>
      </c>
      <c r="J6" s="58" t="s">
        <v>17</v>
      </c>
      <c r="K6" s="144"/>
      <c r="L6" s="145"/>
      <c r="M6" s="141"/>
      <c r="N6" s="141"/>
      <c r="O6" s="141"/>
      <c r="P6" s="145"/>
      <c r="Q6" s="141"/>
      <c r="R6" s="141"/>
      <c r="S6" s="141"/>
    </row>
    <row r="7" spans="1:19" s="8" customFormat="1" ht="15" x14ac:dyDescent="0.25">
      <c r="A7" s="6">
        <v>1</v>
      </c>
      <c r="B7" s="6">
        <v>2</v>
      </c>
      <c r="C7" s="6">
        <v>3</v>
      </c>
      <c r="D7" s="6">
        <v>4</v>
      </c>
      <c r="E7" s="7" t="s">
        <v>18</v>
      </c>
      <c r="F7" s="6">
        <v>5</v>
      </c>
      <c r="G7" s="6" t="s">
        <v>19</v>
      </c>
      <c r="H7" s="6">
        <v>6</v>
      </c>
      <c r="I7" s="6">
        <v>7</v>
      </c>
      <c r="J7" s="6" t="s">
        <v>20</v>
      </c>
      <c r="K7" s="6" t="s">
        <v>21</v>
      </c>
      <c r="L7" s="6" t="s">
        <v>22</v>
      </c>
      <c r="M7" s="6" t="s">
        <v>23</v>
      </c>
      <c r="N7" s="6" t="s">
        <v>24</v>
      </c>
      <c r="O7" s="6" t="s">
        <v>25</v>
      </c>
      <c r="P7" s="6" t="s">
        <v>26</v>
      </c>
      <c r="Q7" s="6" t="s">
        <v>27</v>
      </c>
      <c r="R7" s="6" t="s">
        <v>28</v>
      </c>
      <c r="S7" s="6" t="s">
        <v>29</v>
      </c>
    </row>
    <row r="8" spans="1:19" ht="57" customHeight="1" x14ac:dyDescent="0.2">
      <c r="A8" s="9">
        <v>1</v>
      </c>
      <c r="B8" s="9" t="s">
        <v>30</v>
      </c>
      <c r="C8" s="9"/>
      <c r="D8" s="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57" customHeight="1" x14ac:dyDescent="0.2">
      <c r="A9" s="9">
        <v>2</v>
      </c>
      <c r="B9" s="9" t="s">
        <v>31</v>
      </c>
      <c r="C9" s="9"/>
      <c r="D9" s="9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57" customHeight="1" x14ac:dyDescent="0.2">
      <c r="A10" s="9">
        <v>3</v>
      </c>
      <c r="B10" s="9" t="s">
        <v>32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57" customHeight="1" x14ac:dyDescent="0.2">
      <c r="A11" s="9">
        <v>4</v>
      </c>
      <c r="B11" s="9" t="s">
        <v>33</v>
      </c>
      <c r="C11" s="9"/>
      <c r="D11" s="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57" customHeight="1" x14ac:dyDescent="0.2">
      <c r="A12" s="9">
        <v>5</v>
      </c>
      <c r="B12" s="9" t="s">
        <v>34</v>
      </c>
      <c r="C12" s="86">
        <v>22</v>
      </c>
      <c r="D12" s="86">
        <v>22</v>
      </c>
      <c r="E12" s="86">
        <v>1158</v>
      </c>
      <c r="F12" s="87">
        <v>0</v>
      </c>
      <c r="G12" s="87">
        <f>G11+F12</f>
        <v>0</v>
      </c>
      <c r="H12" s="89">
        <v>8.4476388888888874</v>
      </c>
      <c r="I12" s="89">
        <v>10.849861111111112</v>
      </c>
      <c r="J12" s="89">
        <f>H12+I12</f>
        <v>19.297499999999999</v>
      </c>
      <c r="K12" s="89">
        <f>J12+K11</f>
        <v>19.297499999999999</v>
      </c>
      <c r="L12" s="89">
        <f t="shared" ref="L12" si="0">F12+J12</f>
        <v>19.297499999999999</v>
      </c>
      <c r="M12" s="89">
        <f t="shared" ref="M12" si="1">L12/C12</f>
        <v>0.87715909090909083</v>
      </c>
      <c r="N12" s="90">
        <f>(((C12*24*30)-(J12))*100)/(C12*24*30)</f>
        <v>99.878172348484853</v>
      </c>
      <c r="O12" s="90">
        <f>(((C12*24*30)-(L12))*100)/(C12*24*30)</f>
        <v>99.878172348484853</v>
      </c>
      <c r="P12" s="89">
        <f t="shared" ref="P12" si="2">G12+K12</f>
        <v>19.297499999999999</v>
      </c>
      <c r="Q12" s="89">
        <f t="shared" ref="Q12" si="3">P12/C12</f>
        <v>0.87715909090909083</v>
      </c>
      <c r="R12" s="90">
        <f t="shared" ref="R12" si="4">(((C12*24*30)-(K12))*100)/(C12*24*30)</f>
        <v>99.878172348484853</v>
      </c>
      <c r="S12" s="90">
        <f t="shared" ref="S12" si="5">((C12*24*30)-(P12))*100/(C12*24*30)</f>
        <v>99.878172348484853</v>
      </c>
    </row>
    <row r="13" spans="1:19" ht="57" customHeight="1" x14ac:dyDescent="0.2">
      <c r="A13" s="9">
        <v>6</v>
      </c>
      <c r="B13" s="9" t="s">
        <v>35</v>
      </c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4" customFormat="1" ht="58.5" customHeight="1" x14ac:dyDescent="0.2">
      <c r="A14" s="146" t="s">
        <v>17</v>
      </c>
      <c r="B14" s="146"/>
      <c r="C14" s="59"/>
      <c r="D14" s="59"/>
      <c r="E14" s="59"/>
      <c r="F14" s="59"/>
      <c r="G14" s="13"/>
      <c r="H14" s="59"/>
      <c r="I14" s="59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s="15" customFormat="1" ht="132.75" customHeight="1" x14ac:dyDescent="0.2">
      <c r="A15" s="147" t="s">
        <v>36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ht="96" customHeight="1" x14ac:dyDescent="0.2">
      <c r="A16" s="137" t="s">
        <v>94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</row>
    <row r="17" spans="5:5" ht="18.75" x14ac:dyDescent="0.2">
      <c r="E17" s="9"/>
    </row>
    <row r="18" spans="5:5" ht="18.75" x14ac:dyDescent="0.2">
      <c r="E18" s="9"/>
    </row>
  </sheetData>
  <mergeCells count="26">
    <mergeCell ref="A16:S16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14:B14"/>
    <mergeCell ref="A15:S15"/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</mergeCells>
  <printOptions horizontalCentered="1"/>
  <pageMargins left="0.25" right="0.25" top="0.5" bottom="0.5" header="0.25" footer="0"/>
  <pageSetup paperSize="9" scale="60" orientation="landscape" r:id="rId1"/>
  <headerFooter alignWithMargins="0">
    <oddFooter>&amp;L&amp;F format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F49"/>
  <sheetViews>
    <sheetView view="pageBreakPreview" topLeftCell="A35" zoomScaleSheetLayoutView="100" workbookViewId="0">
      <selection activeCell="C46" sqref="C46:S46"/>
    </sheetView>
  </sheetViews>
  <sheetFormatPr defaultRowHeight="18" x14ac:dyDescent="0.2"/>
  <cols>
    <col min="1" max="1" width="4.140625" style="16" customWidth="1"/>
    <col min="2" max="2" width="17.28515625" style="1" bestFit="1" customWidth="1"/>
    <col min="3" max="3" width="10.42578125" style="1" customWidth="1"/>
    <col min="4" max="4" width="8.7109375" style="1" customWidth="1"/>
    <col min="5" max="5" width="11.85546875" style="31" customWidth="1"/>
    <col min="6" max="6" width="15.28515625" style="1" customWidth="1"/>
    <col min="7" max="7" width="14.5703125" style="1" customWidth="1"/>
    <col min="8" max="8" width="13.42578125" style="1" customWidth="1"/>
    <col min="9" max="9" width="15.7109375" style="1" customWidth="1"/>
    <col min="10" max="10" width="12.42578125" style="1" customWidth="1"/>
    <col min="11" max="11" width="14.7109375" style="1" customWidth="1"/>
    <col min="12" max="12" width="12.42578125" style="1" customWidth="1"/>
    <col min="13" max="13" width="14.5703125" style="1" customWidth="1"/>
    <col min="14" max="14" width="12" style="1" customWidth="1"/>
    <col min="15" max="15" width="10.140625" style="1" customWidth="1"/>
    <col min="16" max="16" width="14.5703125" style="1" customWidth="1"/>
    <col min="17" max="17" width="15.5703125" style="1" customWidth="1"/>
    <col min="18" max="18" width="11.85546875" style="1" customWidth="1"/>
    <col min="19" max="19" width="11.7109375" style="1" customWidth="1"/>
    <col min="20" max="257" width="9.140625" style="1"/>
    <col min="258" max="258" width="5.42578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5.42578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5.42578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5.42578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5.42578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5.42578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5.42578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5.42578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5.42578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5.42578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5.42578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5.42578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5.42578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5.42578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5.42578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5.42578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5.42578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5.42578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5.42578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5.42578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5.42578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5.42578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5.42578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5.42578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5.42578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5.42578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5.42578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5.42578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5.42578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5.42578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5.42578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5.42578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5.42578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5.42578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5.42578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5.42578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5.42578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5.42578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5.42578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5.42578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5.42578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5.42578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5.42578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5.42578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5.42578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5.42578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5.42578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5.42578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5.42578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5.42578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5.42578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5.42578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5.42578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5.42578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5.42578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5.42578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5.42578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5.42578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5.42578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5.42578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5.42578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5.42578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5.42578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19" ht="18.75" x14ac:dyDescent="0.3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8.75" x14ac:dyDescent="0.3">
      <c r="A2" s="67"/>
      <c r="B2" s="151" t="s">
        <v>37</v>
      </c>
      <c r="C2" s="151"/>
      <c r="D2" s="67"/>
      <c r="E2" s="18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151"/>
      <c r="R2" s="151"/>
      <c r="S2" s="67"/>
    </row>
    <row r="3" spans="1:19" ht="39" customHeight="1" x14ac:dyDescent="0.35">
      <c r="A3" s="152" t="s">
        <v>105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s="19" customFormat="1" ht="31.5" customHeight="1" x14ac:dyDescent="0.25">
      <c r="A4" s="154" t="s">
        <v>38</v>
      </c>
      <c r="B4" s="154" t="s">
        <v>39</v>
      </c>
      <c r="C4" s="138" t="s">
        <v>5</v>
      </c>
      <c r="D4" s="145" t="s">
        <v>6</v>
      </c>
      <c r="E4" s="138" t="s">
        <v>106</v>
      </c>
      <c r="F4" s="138" t="s">
        <v>107</v>
      </c>
      <c r="G4" s="138" t="s">
        <v>108</v>
      </c>
      <c r="H4" s="141" t="s">
        <v>101</v>
      </c>
      <c r="I4" s="141"/>
      <c r="J4" s="141"/>
      <c r="K4" s="142" t="s">
        <v>102</v>
      </c>
      <c r="L4" s="145" t="s">
        <v>103</v>
      </c>
      <c r="M4" s="145"/>
      <c r="N4" s="145"/>
      <c r="O4" s="145"/>
      <c r="P4" s="145" t="s">
        <v>7</v>
      </c>
      <c r="Q4" s="145"/>
      <c r="R4" s="145"/>
      <c r="S4" s="145"/>
    </row>
    <row r="5" spans="1:19" s="19" customFormat="1" ht="41.25" customHeight="1" x14ac:dyDescent="0.25">
      <c r="A5" s="155"/>
      <c r="B5" s="155"/>
      <c r="C5" s="139"/>
      <c r="D5" s="145"/>
      <c r="E5" s="139"/>
      <c r="F5" s="139"/>
      <c r="G5" s="139"/>
      <c r="H5" s="141"/>
      <c r="I5" s="141"/>
      <c r="J5" s="141"/>
      <c r="K5" s="143"/>
      <c r="L5" s="145" t="s">
        <v>8</v>
      </c>
      <c r="M5" s="141" t="s">
        <v>9</v>
      </c>
      <c r="N5" s="141" t="s">
        <v>10</v>
      </c>
      <c r="O5" s="141" t="s">
        <v>11</v>
      </c>
      <c r="P5" s="145" t="s">
        <v>104</v>
      </c>
      <c r="Q5" s="141" t="s">
        <v>12</v>
      </c>
      <c r="R5" s="141" t="s">
        <v>13</v>
      </c>
      <c r="S5" s="141" t="s">
        <v>14</v>
      </c>
    </row>
    <row r="6" spans="1:19" s="19" customFormat="1" ht="48" customHeight="1" x14ac:dyDescent="0.25">
      <c r="A6" s="156"/>
      <c r="B6" s="156"/>
      <c r="C6" s="140"/>
      <c r="D6" s="145"/>
      <c r="E6" s="140"/>
      <c r="F6" s="140"/>
      <c r="G6" s="140"/>
      <c r="H6" s="64" t="s">
        <v>40</v>
      </c>
      <c r="I6" s="64" t="s">
        <v>16</v>
      </c>
      <c r="J6" s="64" t="s">
        <v>17</v>
      </c>
      <c r="K6" s="144"/>
      <c r="L6" s="145"/>
      <c r="M6" s="141"/>
      <c r="N6" s="141"/>
      <c r="O6" s="141"/>
      <c r="P6" s="145"/>
      <c r="Q6" s="141"/>
      <c r="R6" s="141"/>
      <c r="S6" s="141"/>
    </row>
    <row r="7" spans="1:19" s="21" customFormat="1" ht="19.5" customHeight="1" x14ac:dyDescent="0.2">
      <c r="A7" s="20">
        <v>1</v>
      </c>
      <c r="B7" s="20">
        <v>2</v>
      </c>
      <c r="C7" s="20">
        <v>3</v>
      </c>
      <c r="D7" s="20">
        <v>4</v>
      </c>
      <c r="E7" s="20" t="s">
        <v>18</v>
      </c>
      <c r="F7" s="20">
        <v>5</v>
      </c>
      <c r="G7" s="20" t="s">
        <v>19</v>
      </c>
      <c r="H7" s="20">
        <v>6</v>
      </c>
      <c r="I7" s="20">
        <v>7</v>
      </c>
      <c r="J7" s="20" t="s">
        <v>20</v>
      </c>
      <c r="K7" s="20" t="s">
        <v>21</v>
      </c>
      <c r="L7" s="20" t="s">
        <v>22</v>
      </c>
      <c r="M7" s="20" t="s">
        <v>23</v>
      </c>
      <c r="N7" s="20" t="s">
        <v>24</v>
      </c>
      <c r="O7" s="20" t="s">
        <v>25</v>
      </c>
      <c r="P7" s="20" t="s">
        <v>26</v>
      </c>
      <c r="Q7" s="20" t="s">
        <v>27</v>
      </c>
      <c r="R7" s="20" t="s">
        <v>28</v>
      </c>
      <c r="S7" s="20" t="s">
        <v>29</v>
      </c>
    </row>
    <row r="8" spans="1:19" s="22" customFormat="1" ht="27.75" customHeight="1" x14ac:dyDescent="0.25">
      <c r="A8" s="9">
        <v>1</v>
      </c>
      <c r="B8" s="111" t="s">
        <v>41</v>
      </c>
      <c r="C8" s="9">
        <v>3</v>
      </c>
      <c r="D8" s="9">
        <v>3</v>
      </c>
      <c r="E8" s="10">
        <v>85</v>
      </c>
      <c r="F8" s="71">
        <v>3.472222222222222E-3</v>
      </c>
      <c r="G8" s="71">
        <f>+F8</f>
        <v>3.472222222222222E-3</v>
      </c>
      <c r="H8" s="71">
        <v>10.704861111111112</v>
      </c>
      <c r="I8" s="71">
        <v>8.6805555555555566E-2</v>
      </c>
      <c r="J8" s="71">
        <f>+H8+I8</f>
        <v>10.791666666666668</v>
      </c>
      <c r="K8" s="71">
        <f>+J8</f>
        <v>10.791666666666668</v>
      </c>
      <c r="L8" s="71">
        <f>+F8+J8</f>
        <v>10.795138888888889</v>
      </c>
      <c r="M8" s="71">
        <f>+L8/C8</f>
        <v>3.5983796296296298</v>
      </c>
      <c r="N8" s="11">
        <f>+((C8*24*30)-J8)/(C8*24*30)*100</f>
        <v>99.50038580246914</v>
      </c>
      <c r="O8" s="11">
        <f>+((C8*24*30)-L8)/(C8*24*30)*100</f>
        <v>99.500225051440339</v>
      </c>
      <c r="P8" s="71">
        <f>+G8+K8</f>
        <v>10.795138888888889</v>
      </c>
      <c r="Q8" s="71">
        <f>+P8/C8</f>
        <v>3.5983796296296298</v>
      </c>
      <c r="R8" s="11">
        <f>+((C8*24*30)-K8)/(C8*24*30)*100</f>
        <v>99.50038580246914</v>
      </c>
      <c r="S8" s="11">
        <f>+((C8*24*30)-(G8+K8))*100/(C8*24*30)</f>
        <v>99.500225051440339</v>
      </c>
    </row>
    <row r="9" spans="1:19" s="22" customFormat="1" ht="27.75" customHeight="1" x14ac:dyDescent="0.25">
      <c r="A9" s="9">
        <v>2</v>
      </c>
      <c r="B9" s="111" t="s">
        <v>42</v>
      </c>
      <c r="C9" s="9">
        <v>1</v>
      </c>
      <c r="D9" s="9">
        <v>1</v>
      </c>
      <c r="E9" s="10">
        <v>19</v>
      </c>
      <c r="F9" s="71">
        <v>2.2222222222222223E-2</v>
      </c>
      <c r="G9" s="71">
        <v>0</v>
      </c>
      <c r="H9" s="71">
        <v>4.3194444444444446</v>
      </c>
      <c r="I9" s="71">
        <v>5.5555555555555552E-2</v>
      </c>
      <c r="J9" s="71">
        <f>+H9+I9</f>
        <v>4.375</v>
      </c>
      <c r="K9" s="71">
        <f>+J9</f>
        <v>4.375</v>
      </c>
      <c r="L9" s="71">
        <f>+F9+J9</f>
        <v>4.3972222222222221</v>
      </c>
      <c r="M9" s="71">
        <f>+L9/C9</f>
        <v>4.3972222222222221</v>
      </c>
      <c r="N9" s="11">
        <f>+((C9*24*30)-J9)/(C9*24*30)*100</f>
        <v>99.392361111111114</v>
      </c>
      <c r="O9" s="11">
        <f>+((C9*24*30)-L9)/(C9*24*30)*100</f>
        <v>99.389274691358025</v>
      </c>
      <c r="P9" s="71">
        <f>+G9+K9</f>
        <v>4.375</v>
      </c>
      <c r="Q9" s="71">
        <f>+P9/C9</f>
        <v>4.375</v>
      </c>
      <c r="R9" s="11">
        <f>+((C9*24*30)-K9)/(C9*24*30)*100</f>
        <v>99.392361111111114</v>
      </c>
      <c r="S9" s="11">
        <f>+((C9*24*30)-(G9+K9))*100/(C9*24*30)</f>
        <v>99.392361111111114</v>
      </c>
    </row>
    <row r="10" spans="1:19" s="22" customFormat="1" ht="27.75" customHeight="1" x14ac:dyDescent="0.25">
      <c r="A10" s="9">
        <v>3</v>
      </c>
      <c r="B10" s="111" t="s">
        <v>46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25" customFormat="1" ht="27.75" customHeight="1" x14ac:dyDescent="0.25">
      <c r="A11" s="9">
        <v>4</v>
      </c>
      <c r="B11" s="111" t="s">
        <v>43</v>
      </c>
      <c r="C11" s="23"/>
      <c r="D11" s="23"/>
      <c r="E11" s="10"/>
      <c r="F11" s="24"/>
      <c r="G11" s="11"/>
      <c r="H11" s="11"/>
      <c r="I11" s="11"/>
      <c r="J11" s="11"/>
      <c r="K11" s="11"/>
      <c r="L11" s="11"/>
      <c r="M11" s="11"/>
      <c r="N11" s="11"/>
      <c r="O11" s="11"/>
      <c r="P11" s="24"/>
      <c r="Q11" s="24"/>
      <c r="R11" s="11"/>
      <c r="S11" s="11"/>
    </row>
    <row r="12" spans="1:19" s="22" customFormat="1" ht="27.75" customHeight="1" x14ac:dyDescent="0.25">
      <c r="A12" s="9">
        <v>5</v>
      </c>
      <c r="B12" s="111" t="s">
        <v>44</v>
      </c>
      <c r="C12" s="9"/>
      <c r="D12" s="9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22" customFormat="1" ht="27.75" customHeight="1" x14ac:dyDescent="0.25">
      <c r="A13" s="9">
        <v>6</v>
      </c>
      <c r="B13" s="111" t="s">
        <v>64</v>
      </c>
      <c r="C13" s="86">
        <v>5</v>
      </c>
      <c r="D13" s="86">
        <v>5</v>
      </c>
      <c r="E13" s="86">
        <v>127</v>
      </c>
      <c r="F13" s="103">
        <v>0.10555555555555556</v>
      </c>
      <c r="G13" s="103">
        <v>0.28125</v>
      </c>
      <c r="H13" s="103">
        <v>2.3090277777777777</v>
      </c>
      <c r="I13" s="103">
        <v>5.1319444444444446</v>
      </c>
      <c r="J13" s="103">
        <v>7.4409722222222223</v>
      </c>
      <c r="K13" s="103">
        <v>32.420138888888886</v>
      </c>
      <c r="L13" s="103">
        <v>7.5465277777777775</v>
      </c>
      <c r="M13" s="88">
        <v>1.5093055555555555</v>
      </c>
      <c r="N13" s="90">
        <v>99.79997386499403</v>
      </c>
      <c r="O13" s="90">
        <v>99.797136350059745</v>
      </c>
      <c r="P13" s="103">
        <v>32.701388888888886</v>
      </c>
      <c r="Q13" s="103">
        <v>6.540277777777777</v>
      </c>
      <c r="R13" s="90">
        <v>99.12849089008364</v>
      </c>
      <c r="S13" s="90">
        <v>99.120930406212665</v>
      </c>
    </row>
    <row r="14" spans="1:19" s="22" customFormat="1" ht="27.75" customHeight="1" x14ac:dyDescent="0.25">
      <c r="A14" s="9">
        <v>7</v>
      </c>
      <c r="B14" s="111" t="s">
        <v>45</v>
      </c>
      <c r="C14" s="86">
        <v>2</v>
      </c>
      <c r="D14" s="86">
        <v>2</v>
      </c>
      <c r="E14" s="86">
        <v>300</v>
      </c>
      <c r="F14" s="103">
        <v>0.10555555555555556</v>
      </c>
      <c r="G14" s="103">
        <v>0.28125</v>
      </c>
      <c r="H14" s="103">
        <v>1.33125</v>
      </c>
      <c r="I14" s="103">
        <v>5.65625</v>
      </c>
      <c r="J14" s="103">
        <v>6.9874999999999998</v>
      </c>
      <c r="K14" s="103">
        <v>35.426388888888887</v>
      </c>
      <c r="L14" s="103">
        <v>7.093055555555555</v>
      </c>
      <c r="M14" s="88">
        <v>3.5465277777777775</v>
      </c>
      <c r="N14" s="90">
        <v>99.53040994623656</v>
      </c>
      <c r="O14" s="90">
        <v>99.523316158900826</v>
      </c>
      <c r="P14" s="103">
        <v>35.707638888888887</v>
      </c>
      <c r="Q14" s="103">
        <v>17.853819444444444</v>
      </c>
      <c r="R14" s="90">
        <v>97.619194295101551</v>
      </c>
      <c r="S14" s="90">
        <v>97.600293085424141</v>
      </c>
    </row>
    <row r="15" spans="1:19" s="22" customFormat="1" ht="27.75" customHeight="1" x14ac:dyDescent="0.25">
      <c r="A15" s="9">
        <v>8</v>
      </c>
      <c r="B15" s="111" t="s">
        <v>47</v>
      </c>
      <c r="C15" s="9"/>
      <c r="D15" s="9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22" customFormat="1" ht="27.75" customHeight="1" x14ac:dyDescent="0.25">
      <c r="A16" s="9">
        <v>9</v>
      </c>
      <c r="B16" s="111" t="s">
        <v>48</v>
      </c>
      <c r="C16" s="9"/>
      <c r="D16" s="9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27" customFormat="1" ht="27.75" customHeight="1" x14ac:dyDescent="0.25">
      <c r="A17" s="9">
        <v>10</v>
      </c>
      <c r="B17" s="111" t="s">
        <v>50</v>
      </c>
      <c r="C17" s="10"/>
      <c r="D17" s="10"/>
      <c r="E17" s="10"/>
      <c r="F17" s="26"/>
      <c r="G17" s="11"/>
      <c r="H17" s="11"/>
      <c r="I17" s="11"/>
      <c r="K17" s="11"/>
      <c r="L17" s="11"/>
      <c r="M17" s="11"/>
      <c r="N17" s="11"/>
      <c r="O17" s="11"/>
      <c r="P17" s="26"/>
      <c r="Q17" s="26"/>
      <c r="R17" s="11"/>
      <c r="S17" s="11"/>
    </row>
    <row r="18" spans="1:19" s="27" customFormat="1" ht="27.75" customHeight="1" x14ac:dyDescent="0.25">
      <c r="A18" s="9">
        <v>11</v>
      </c>
      <c r="B18" s="111" t="s">
        <v>51</v>
      </c>
      <c r="C18" s="10"/>
      <c r="D18" s="10"/>
      <c r="E18" s="10"/>
      <c r="F18" s="26"/>
      <c r="G18" s="11"/>
      <c r="H18" s="11"/>
      <c r="I18" s="11"/>
      <c r="J18" s="11"/>
      <c r="K18" s="11"/>
      <c r="L18" s="11"/>
      <c r="M18" s="11"/>
      <c r="N18" s="11"/>
      <c r="O18" s="11"/>
      <c r="P18" s="26"/>
      <c r="Q18" s="26"/>
      <c r="R18" s="11"/>
      <c r="S18" s="11"/>
    </row>
    <row r="19" spans="1:19" s="27" customFormat="1" ht="27.75" customHeight="1" x14ac:dyDescent="0.25">
      <c r="A19" s="9">
        <v>12</v>
      </c>
      <c r="B19" s="111" t="s">
        <v>61</v>
      </c>
      <c r="C19" s="10"/>
      <c r="D19" s="10"/>
      <c r="E19" s="10"/>
      <c r="F19" s="26"/>
      <c r="G19" s="11"/>
      <c r="H19" s="11"/>
      <c r="I19" s="11"/>
      <c r="J19" s="11"/>
      <c r="K19" s="11"/>
      <c r="L19" s="11"/>
      <c r="M19" s="11"/>
      <c r="N19" s="11"/>
      <c r="O19" s="11"/>
      <c r="P19" s="26"/>
      <c r="Q19" s="26"/>
      <c r="R19" s="11"/>
      <c r="S19" s="11"/>
    </row>
    <row r="20" spans="1:19" s="27" customFormat="1" ht="27.75" customHeight="1" x14ac:dyDescent="0.25">
      <c r="A20" s="9">
        <v>13</v>
      </c>
      <c r="B20" s="111" t="s">
        <v>69</v>
      </c>
      <c r="C20" s="10"/>
      <c r="D20" s="10"/>
      <c r="E20" s="10"/>
      <c r="F20" s="26"/>
      <c r="G20" s="11"/>
      <c r="H20" s="11"/>
      <c r="I20" s="11"/>
      <c r="J20" s="11"/>
      <c r="K20" s="11"/>
      <c r="L20" s="11"/>
      <c r="M20" s="11"/>
      <c r="N20" s="11"/>
      <c r="O20" s="11"/>
      <c r="P20" s="26"/>
      <c r="Q20" s="26"/>
      <c r="R20" s="11"/>
      <c r="S20" s="11"/>
    </row>
    <row r="21" spans="1:19" s="27" customFormat="1" ht="27.75" customHeight="1" x14ac:dyDescent="0.25">
      <c r="A21" s="9">
        <v>14</v>
      </c>
      <c r="B21" s="111" t="s">
        <v>222</v>
      </c>
      <c r="C21" s="10"/>
      <c r="D21" s="10"/>
      <c r="E21" s="10"/>
      <c r="F21" s="26"/>
      <c r="G21" s="11"/>
      <c r="H21" s="11"/>
      <c r="I21" s="11"/>
      <c r="J21" s="11"/>
      <c r="K21" s="11"/>
      <c r="L21" s="11"/>
      <c r="M21" s="11"/>
      <c r="N21" s="11"/>
      <c r="O21" s="11"/>
      <c r="P21" s="26"/>
      <c r="Q21" s="26"/>
      <c r="R21" s="11"/>
      <c r="S21" s="11"/>
    </row>
    <row r="22" spans="1:19" s="27" customFormat="1" ht="27.75" customHeight="1" x14ac:dyDescent="0.25">
      <c r="A22" s="9">
        <v>15</v>
      </c>
      <c r="B22" s="111" t="s">
        <v>52</v>
      </c>
      <c r="C22" s="10"/>
      <c r="D22" s="10"/>
      <c r="E22" s="10"/>
      <c r="F22" s="26"/>
      <c r="G22" s="11"/>
      <c r="H22" s="11"/>
      <c r="I22" s="11"/>
      <c r="J22" s="11"/>
      <c r="K22" s="11"/>
      <c r="L22" s="11"/>
      <c r="M22" s="11"/>
      <c r="N22" s="11"/>
      <c r="O22" s="11"/>
      <c r="P22" s="26"/>
      <c r="Q22" s="26"/>
      <c r="R22" s="11"/>
      <c r="S22" s="11"/>
    </row>
    <row r="23" spans="1:19" s="27" customFormat="1" ht="27.75" customHeight="1" x14ac:dyDescent="0.25">
      <c r="A23" s="9">
        <v>16</v>
      </c>
      <c r="B23" s="111" t="s">
        <v>53</v>
      </c>
      <c r="C23" s="10"/>
      <c r="D23" s="10"/>
      <c r="E23" s="10"/>
      <c r="F23" s="26"/>
      <c r="G23" s="11"/>
      <c r="H23" s="11"/>
      <c r="I23" s="11"/>
      <c r="J23" s="11"/>
      <c r="K23" s="11"/>
      <c r="L23" s="11"/>
      <c r="M23" s="11"/>
      <c r="N23" s="11"/>
      <c r="O23" s="11"/>
      <c r="P23" s="26"/>
      <c r="Q23" s="26"/>
      <c r="R23" s="11"/>
      <c r="S23" s="11"/>
    </row>
    <row r="24" spans="1:19" s="27" customFormat="1" ht="27.75" customHeight="1" x14ac:dyDescent="0.25">
      <c r="A24" s="9">
        <v>17</v>
      </c>
      <c r="B24" s="111" t="s">
        <v>49</v>
      </c>
      <c r="C24" s="10"/>
      <c r="D24" s="10"/>
      <c r="E24" s="10"/>
      <c r="F24" s="26"/>
      <c r="G24" s="11"/>
      <c r="H24" s="11"/>
      <c r="I24" s="11"/>
      <c r="J24" s="11"/>
      <c r="K24" s="11"/>
      <c r="L24" s="11"/>
      <c r="M24" s="11"/>
      <c r="N24" s="11"/>
      <c r="O24" s="11"/>
      <c r="P24" s="26"/>
      <c r="Q24" s="26"/>
      <c r="R24" s="11"/>
      <c r="S24" s="11"/>
    </row>
    <row r="25" spans="1:19" s="27" customFormat="1" ht="27.75" customHeight="1" x14ac:dyDescent="0.25">
      <c r="A25" s="9">
        <v>18</v>
      </c>
      <c r="B25" s="111" t="s">
        <v>58</v>
      </c>
      <c r="C25" s="86">
        <v>4</v>
      </c>
      <c r="D25" s="86">
        <v>4</v>
      </c>
      <c r="E25" s="127">
        <v>56</v>
      </c>
      <c r="F25" s="89">
        <v>3.125E-2</v>
      </c>
      <c r="G25" s="88">
        <f>F25+G23</f>
        <v>3.125E-2</v>
      </c>
      <c r="H25" s="89">
        <v>0</v>
      </c>
      <c r="I25" s="89">
        <v>4.0972222222222222E-2</v>
      </c>
      <c r="J25" s="89">
        <f t="shared" ref="J25:J26" si="0">H25+I25</f>
        <v>4.0972222222222222E-2</v>
      </c>
      <c r="K25" s="88">
        <f>J25+K23</f>
        <v>4.0972222222222222E-2</v>
      </c>
      <c r="L25" s="89">
        <f t="shared" ref="L25:L26" si="1">F25+J25</f>
        <v>7.2222222222222215E-2</v>
      </c>
      <c r="M25" s="87">
        <f t="shared" ref="M25:M26" si="2">L25/C25</f>
        <v>1.8055555555555554E-2</v>
      </c>
      <c r="N25" s="90">
        <f t="shared" ref="N25:N26" si="3">((C25*24*30)-(J25))*100/(C25*24*30)</f>
        <v>99.998577353395078</v>
      </c>
      <c r="O25" s="90">
        <f>((C25*24*30)-(L29))*100/(C25*24*30)</f>
        <v>100</v>
      </c>
      <c r="P25" s="89">
        <f t="shared" ref="P25:P26" si="4">G25+K25</f>
        <v>7.2222222222222215E-2</v>
      </c>
      <c r="Q25" s="89">
        <f t="shared" ref="Q25:Q26" si="5">P25/C25</f>
        <v>1.8055555555555554E-2</v>
      </c>
      <c r="R25" s="90">
        <f t="shared" ref="R25:R26" si="6">((C25*24*30)-(K25))*100/(C25*24*30)</f>
        <v>99.998577353395078</v>
      </c>
      <c r="S25" s="90">
        <f t="shared" ref="S25:S26" si="7">((C25*24*30)-(P25))*100/(C25*24*30)</f>
        <v>99.997492283950635</v>
      </c>
    </row>
    <row r="26" spans="1:19" s="22" customFormat="1" ht="27.75" customHeight="1" x14ac:dyDescent="0.25">
      <c r="A26" s="9">
        <v>19</v>
      </c>
      <c r="B26" s="111" t="s">
        <v>55</v>
      </c>
      <c r="C26" s="86">
        <v>6</v>
      </c>
      <c r="D26" s="86">
        <v>6</v>
      </c>
      <c r="E26" s="86">
        <v>75</v>
      </c>
      <c r="F26" s="88">
        <v>5.9027777777777783E-2</v>
      </c>
      <c r="G26" s="88">
        <f>F26+G24</f>
        <v>5.9027777777777783E-2</v>
      </c>
      <c r="H26" s="88">
        <v>1.5972222222222224E-2</v>
      </c>
      <c r="I26" s="89">
        <v>7.1527777777777787E-2</v>
      </c>
      <c r="J26" s="89">
        <f t="shared" si="0"/>
        <v>8.7500000000000008E-2</v>
      </c>
      <c r="K26" s="88">
        <f>J26+K24</f>
        <v>8.7500000000000008E-2</v>
      </c>
      <c r="L26" s="89">
        <f t="shared" si="1"/>
        <v>0.14652777777777778</v>
      </c>
      <c r="M26" s="87">
        <f t="shared" si="2"/>
        <v>2.4421296296296299E-2</v>
      </c>
      <c r="N26" s="90">
        <f t="shared" si="3"/>
        <v>99.997974537037052</v>
      </c>
      <c r="O26" s="90">
        <f>((C26*24*30)-(L30))*100/(C26*24*30)</f>
        <v>100</v>
      </c>
      <c r="P26" s="89">
        <f t="shared" si="4"/>
        <v>0.14652777777777778</v>
      </c>
      <c r="Q26" s="89">
        <f t="shared" si="5"/>
        <v>2.4421296296296299E-2</v>
      </c>
      <c r="R26" s="90">
        <f t="shared" si="6"/>
        <v>99.997974537037052</v>
      </c>
      <c r="S26" s="90">
        <f t="shared" si="7"/>
        <v>99.996608153292172</v>
      </c>
    </row>
    <row r="27" spans="1:19" s="22" customFormat="1" ht="27.75" customHeight="1" x14ac:dyDescent="0.25">
      <c r="A27" s="9">
        <v>20</v>
      </c>
      <c r="B27" s="111" t="s">
        <v>56</v>
      </c>
      <c r="C27" s="9"/>
      <c r="D27" s="9"/>
      <c r="E27" s="9"/>
      <c r="F27" s="2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s="22" customFormat="1" ht="27.75" customHeight="1" x14ac:dyDescent="0.25">
      <c r="A28" s="9">
        <v>21</v>
      </c>
      <c r="B28" s="111" t="s">
        <v>54</v>
      </c>
      <c r="C28" s="9"/>
      <c r="D28" s="9"/>
      <c r="E28" s="9"/>
      <c r="F28" s="26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s="22" customFormat="1" ht="27.75" customHeight="1" x14ac:dyDescent="0.25">
      <c r="A29" s="9">
        <v>22</v>
      </c>
      <c r="B29" s="111" t="s">
        <v>57</v>
      </c>
      <c r="C29" s="9"/>
      <c r="D29" s="9"/>
      <c r="E29" s="9"/>
      <c r="F29" s="26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s="22" customFormat="1" ht="27.75" customHeight="1" x14ac:dyDescent="0.25">
      <c r="A30" s="9">
        <v>23</v>
      </c>
      <c r="B30" s="111" t="s">
        <v>60</v>
      </c>
      <c r="C30" s="9"/>
      <c r="D30" s="9"/>
      <c r="E30" s="9"/>
      <c r="F30" s="26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s="22" customFormat="1" ht="27.75" customHeight="1" x14ac:dyDescent="0.25">
      <c r="A31" s="9">
        <v>24</v>
      </c>
      <c r="B31" s="111" t="s">
        <v>59</v>
      </c>
      <c r="C31" s="9"/>
      <c r="D31" s="9"/>
      <c r="E31" s="9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s="22" customFormat="1" ht="27.75" customHeight="1" x14ac:dyDescent="0.25">
      <c r="A32" s="9">
        <v>25</v>
      </c>
      <c r="B32" s="111" t="s">
        <v>62</v>
      </c>
      <c r="C32" s="9"/>
      <c r="D32" s="9"/>
      <c r="E32" s="9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84" s="22" customFormat="1" ht="27.75" customHeight="1" x14ac:dyDescent="0.25">
      <c r="A33" s="9">
        <v>26</v>
      </c>
      <c r="B33" s="111" t="s">
        <v>63</v>
      </c>
      <c r="C33" s="9"/>
      <c r="D33" s="9"/>
      <c r="E33" s="9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84" s="22" customFormat="1" ht="27.75" customHeight="1" x14ac:dyDescent="0.25">
      <c r="A34" s="9">
        <v>27</v>
      </c>
      <c r="B34" s="111" t="s">
        <v>65</v>
      </c>
      <c r="C34" s="9"/>
      <c r="D34" s="9"/>
      <c r="E34" s="9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84" s="22" customFormat="1" ht="27.75" customHeight="1" x14ac:dyDescent="0.25">
      <c r="A35" s="9">
        <v>28</v>
      </c>
      <c r="B35" s="111" t="s">
        <v>66</v>
      </c>
      <c r="C35" s="9"/>
      <c r="D35" s="9"/>
      <c r="E35" s="9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84" s="22" customFormat="1" ht="27.75" customHeight="1" x14ac:dyDescent="0.25">
      <c r="A36" s="9">
        <v>29</v>
      </c>
      <c r="B36" s="111" t="s">
        <v>67</v>
      </c>
      <c r="C36" s="9"/>
      <c r="D36" s="9"/>
      <c r="E36" s="9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84" s="22" customFormat="1" ht="27.75" customHeight="1" x14ac:dyDescent="0.25">
      <c r="A37" s="9">
        <v>30</v>
      </c>
      <c r="B37" s="111" t="s">
        <v>71</v>
      </c>
      <c r="C37" s="86">
        <v>3</v>
      </c>
      <c r="D37" s="86">
        <v>3</v>
      </c>
      <c r="E37" s="96">
        <v>137</v>
      </c>
      <c r="F37" s="114">
        <v>0.11944444444444445</v>
      </c>
      <c r="G37" s="114">
        <v>0.9472222222222223</v>
      </c>
      <c r="H37" s="114">
        <v>1.6208333333333336</v>
      </c>
      <c r="I37" s="114">
        <v>0.92361111111111105</v>
      </c>
      <c r="J37" s="114">
        <v>2.5444444444444447</v>
      </c>
      <c r="K37" s="114">
        <v>16.763888888888889</v>
      </c>
      <c r="L37" s="114">
        <v>2.6638888888888892</v>
      </c>
      <c r="M37" s="114">
        <v>0.88796296296296306</v>
      </c>
      <c r="N37" s="110">
        <v>97.264038231780162</v>
      </c>
      <c r="O37" s="110">
        <v>97.135603345280757</v>
      </c>
      <c r="P37" s="114">
        <v>17.711111111111112</v>
      </c>
      <c r="Q37" s="114">
        <v>5.9037037037037043</v>
      </c>
      <c r="R37" s="110">
        <v>96.347736625514401</v>
      </c>
      <c r="S37" s="110">
        <v>96.141370128298234</v>
      </c>
    </row>
    <row r="38" spans="1:84" s="22" customFormat="1" ht="27.75" customHeight="1" x14ac:dyDescent="0.25">
      <c r="A38" s="9">
        <v>31</v>
      </c>
      <c r="B38" s="111" t="s">
        <v>223</v>
      </c>
      <c r="C38" s="86">
        <v>1</v>
      </c>
      <c r="D38" s="86">
        <v>1</v>
      </c>
      <c r="E38" s="96">
        <v>69</v>
      </c>
      <c r="F38" s="114">
        <v>0.25694444444444448</v>
      </c>
      <c r="G38" s="114">
        <v>1.7083333333333333</v>
      </c>
      <c r="H38" s="114">
        <v>0.75</v>
      </c>
      <c r="I38" s="114">
        <v>0.29166666666666669</v>
      </c>
      <c r="J38" s="114">
        <v>1.0416666666666667</v>
      </c>
      <c r="K38" s="114">
        <v>5.7465277777777786</v>
      </c>
      <c r="L38" s="114">
        <v>1.2986111111111112</v>
      </c>
      <c r="M38" s="114">
        <v>1.2986111111111112</v>
      </c>
      <c r="N38" s="110">
        <v>96.639784946236546</v>
      </c>
      <c r="O38" s="110">
        <v>95.810931899641588</v>
      </c>
      <c r="P38" s="114">
        <v>7.4548611111111116</v>
      </c>
      <c r="Q38" s="114">
        <v>7.4548611111111116</v>
      </c>
      <c r="R38" s="110">
        <v>96.244099491648512</v>
      </c>
      <c r="S38" s="110">
        <v>95.127541757443709</v>
      </c>
    </row>
    <row r="39" spans="1:84" s="22" customFormat="1" ht="27.75" customHeight="1" x14ac:dyDescent="0.25">
      <c r="A39" s="9">
        <v>32</v>
      </c>
      <c r="B39" s="111" t="s">
        <v>221</v>
      </c>
      <c r="C39" s="86">
        <v>1</v>
      </c>
      <c r="D39" s="86">
        <v>1</v>
      </c>
      <c r="E39" s="96">
        <v>112</v>
      </c>
      <c r="F39" s="114">
        <v>0.59722222222222221</v>
      </c>
      <c r="G39" s="114">
        <v>1.0173611111111112</v>
      </c>
      <c r="H39" s="114">
        <v>1.0847222222222224</v>
      </c>
      <c r="I39" s="114">
        <v>0.39444444444444443</v>
      </c>
      <c r="J39" s="114">
        <v>1.4791666666666667</v>
      </c>
      <c r="K39" s="114">
        <v>8.7451388888888886</v>
      </c>
      <c r="L39" s="114">
        <v>2.0763888888888888</v>
      </c>
      <c r="M39" s="114">
        <v>2.0763888888888888</v>
      </c>
      <c r="N39" s="110">
        <v>95.228494623655919</v>
      </c>
      <c r="O39" s="110">
        <v>93.301971326164875</v>
      </c>
      <c r="P39" s="114">
        <v>9.7624999999999993</v>
      </c>
      <c r="Q39" s="114">
        <v>9.7624999999999993</v>
      </c>
      <c r="R39" s="110">
        <v>94.284222948438625</v>
      </c>
      <c r="S39" s="110">
        <v>93.619281045751649</v>
      </c>
    </row>
    <row r="40" spans="1:84" s="22" customFormat="1" ht="27.75" customHeight="1" x14ac:dyDescent="0.25">
      <c r="A40" s="9">
        <v>33</v>
      </c>
      <c r="B40" s="111" t="s">
        <v>224</v>
      </c>
      <c r="C40" s="86">
        <v>1</v>
      </c>
      <c r="D40" s="86">
        <v>1</v>
      </c>
      <c r="E40" s="96">
        <v>110</v>
      </c>
      <c r="F40" s="114">
        <v>0.73958333333333337</v>
      </c>
      <c r="G40" s="114">
        <v>1.1930555555555555</v>
      </c>
      <c r="H40" s="114">
        <v>0.23958333333333348</v>
      </c>
      <c r="I40" s="114">
        <v>0.47569444444444448</v>
      </c>
      <c r="J40" s="114">
        <v>0.7152777777777779</v>
      </c>
      <c r="K40" s="114">
        <v>3.9145833333333329</v>
      </c>
      <c r="L40" s="114">
        <v>1.4548611111111112</v>
      </c>
      <c r="M40" s="114">
        <v>1.4548611111111112</v>
      </c>
      <c r="N40" s="110">
        <v>97.692652329749095</v>
      </c>
      <c r="O40" s="110">
        <v>95.306899641577061</v>
      </c>
      <c r="P40" s="114">
        <v>5.1076388888888884</v>
      </c>
      <c r="Q40" s="114">
        <v>5.1076388888888884</v>
      </c>
      <c r="R40" s="110">
        <v>97.441448801742922</v>
      </c>
      <c r="S40" s="110">
        <v>96.661673928830794</v>
      </c>
    </row>
    <row r="41" spans="1:84" s="22" customFormat="1" ht="27.75" customHeight="1" x14ac:dyDescent="0.25">
      <c r="A41" s="9">
        <v>34</v>
      </c>
      <c r="B41" s="111" t="s">
        <v>68</v>
      </c>
      <c r="C41" s="86">
        <v>2</v>
      </c>
      <c r="D41" s="86">
        <v>2</v>
      </c>
      <c r="E41" s="96">
        <v>244</v>
      </c>
      <c r="F41" s="114">
        <v>2.4305555555555556E-2</v>
      </c>
      <c r="G41" s="114">
        <v>0.63194444444444442</v>
      </c>
      <c r="H41" s="114">
        <v>2.5972222222222223</v>
      </c>
      <c r="I41" s="114">
        <v>0.86458333333333326</v>
      </c>
      <c r="J41" s="114">
        <v>3.4618055555555554</v>
      </c>
      <c r="K41" s="114">
        <v>16.388888888888886</v>
      </c>
      <c r="L41" s="114">
        <v>3.4861111111111107</v>
      </c>
      <c r="M41" s="114">
        <v>1.7430555555555554</v>
      </c>
      <c r="N41" s="110">
        <v>99.759596836419746</v>
      </c>
      <c r="O41" s="110">
        <v>99.757908950617292</v>
      </c>
      <c r="P41" s="114">
        <v>17.020833333333329</v>
      </c>
      <c r="Q41" s="114">
        <v>8.5104166666666643</v>
      </c>
      <c r="R41" s="110">
        <v>99.776839748244981</v>
      </c>
      <c r="S41" s="110">
        <v>99.768234840232395</v>
      </c>
    </row>
    <row r="42" spans="1:84" s="22" customFormat="1" ht="27.75" customHeight="1" x14ac:dyDescent="0.25">
      <c r="A42" s="9">
        <v>35</v>
      </c>
      <c r="B42" s="111" t="s">
        <v>70</v>
      </c>
      <c r="C42" s="86">
        <v>4</v>
      </c>
      <c r="D42" s="86">
        <v>4</v>
      </c>
      <c r="E42" s="96">
        <v>263</v>
      </c>
      <c r="F42" s="114">
        <v>9.7222222222222224E-2</v>
      </c>
      <c r="G42" s="114">
        <v>3.916666666666667</v>
      </c>
      <c r="H42" s="114">
        <v>2.6354166666666665</v>
      </c>
      <c r="I42" s="114">
        <v>0.92708333333333337</v>
      </c>
      <c r="J42" s="114">
        <v>3.5625</v>
      </c>
      <c r="K42" s="114">
        <v>22.763888888888886</v>
      </c>
      <c r="L42" s="114">
        <v>3.6597222222222223</v>
      </c>
      <c r="M42" s="114">
        <v>0.91493055555555558</v>
      </c>
      <c r="N42" s="110">
        <v>97.127016129032256</v>
      </c>
      <c r="O42" s="110">
        <v>97.0486111111111</v>
      </c>
      <c r="P42" s="114">
        <v>26.680555555555554</v>
      </c>
      <c r="Q42" s="114">
        <v>6.6701388888888884</v>
      </c>
      <c r="R42" s="110">
        <v>96.280410312273062</v>
      </c>
      <c r="S42" s="110">
        <v>95.640432098765444</v>
      </c>
    </row>
    <row r="43" spans="1:84" s="22" customFormat="1" ht="23.25" customHeight="1" x14ac:dyDescent="0.25">
      <c r="A43" s="9">
        <v>36</v>
      </c>
      <c r="B43" s="111" t="s">
        <v>225</v>
      </c>
      <c r="C43" s="9"/>
      <c r="D43" s="9"/>
      <c r="E43" s="9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84" s="22" customFormat="1" ht="27.75" customHeight="1" x14ac:dyDescent="0.25">
      <c r="A44" s="9">
        <v>37</v>
      </c>
      <c r="B44" s="111" t="s">
        <v>226</v>
      </c>
      <c r="C44" s="9"/>
      <c r="D44" s="9"/>
      <c r="E44" s="9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84" s="22" customFormat="1" ht="27.75" customHeight="1" x14ac:dyDescent="0.25">
      <c r="A45" s="9">
        <v>38</v>
      </c>
      <c r="B45" s="111" t="s">
        <v>72</v>
      </c>
      <c r="C45" s="9"/>
      <c r="D45" s="9"/>
      <c r="E45" s="9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84" s="22" customFormat="1" ht="27.75" customHeight="1" x14ac:dyDescent="0.25">
      <c r="A46" s="9">
        <v>39</v>
      </c>
      <c r="B46" s="112" t="s">
        <v>73</v>
      </c>
      <c r="C46" s="9">
        <v>13</v>
      </c>
      <c r="D46" s="9">
        <v>13</v>
      </c>
      <c r="E46" s="9">
        <v>735</v>
      </c>
      <c r="F46" s="11">
        <v>8.35</v>
      </c>
      <c r="G46" s="11">
        <v>62.81</v>
      </c>
      <c r="H46" s="11">
        <v>231.16</v>
      </c>
      <c r="I46" s="11">
        <v>101.5</v>
      </c>
      <c r="J46" s="11">
        <v>332.65999999999997</v>
      </c>
      <c r="K46" s="11">
        <v>2025.88</v>
      </c>
      <c r="L46" s="11">
        <v>341.01</v>
      </c>
      <c r="M46" s="11">
        <v>26.231538461538459</v>
      </c>
      <c r="N46" s="11">
        <v>96.560587262200158</v>
      </c>
      <c r="O46" s="11">
        <v>96.474255583126549</v>
      </c>
      <c r="P46" s="11">
        <v>2088.69</v>
      </c>
      <c r="Q46" s="11">
        <v>160.66846153846154</v>
      </c>
      <c r="R46" s="11">
        <v>95.756075079604486</v>
      </c>
      <c r="S46" s="11">
        <v>95.624497234791349</v>
      </c>
    </row>
    <row r="47" spans="1:84" s="7" customFormat="1" ht="27.75" customHeight="1" x14ac:dyDescent="0.25">
      <c r="A47" s="180" t="s">
        <v>17</v>
      </c>
      <c r="B47" s="180"/>
      <c r="C47" s="65"/>
      <c r="D47" s="65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</row>
    <row r="48" spans="1:84" s="15" customFormat="1" ht="119.25" customHeight="1" x14ac:dyDescent="0.25">
      <c r="A48" s="181" t="s">
        <v>74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</row>
    <row r="49" spans="1:19" ht="87" customHeight="1" x14ac:dyDescent="0.25">
      <c r="A49" s="179" t="s">
        <v>95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</row>
  </sheetData>
  <mergeCells count="26"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  <mergeCell ref="A49:S49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47:B47"/>
    <mergeCell ref="A48:S48"/>
  </mergeCells>
  <printOptions horizontalCentered="1"/>
  <pageMargins left="0.25" right="0.25" top="0.5" bottom="0.5" header="0.25" footer="0"/>
  <pageSetup paperSize="9" scale="59" orientation="landscape" r:id="rId1"/>
  <headerFooter alignWithMargins="0">
    <oddHeader>&amp;RFormat-II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W36"/>
  <sheetViews>
    <sheetView view="pageBreakPreview" topLeftCell="B7" zoomScale="85" zoomScaleNormal="130" zoomScaleSheetLayoutView="85" workbookViewId="0">
      <selection activeCell="C15" sqref="C15:S15"/>
    </sheetView>
  </sheetViews>
  <sheetFormatPr defaultRowHeight="12.75" x14ac:dyDescent="0.2"/>
  <cols>
    <col min="1" max="1" width="4.5703125" style="16" customWidth="1"/>
    <col min="2" max="2" width="13.42578125" style="1" customWidth="1"/>
    <col min="3" max="3" width="8.7109375" style="1" customWidth="1"/>
    <col min="4" max="4" width="9.5703125" style="1" customWidth="1"/>
    <col min="5" max="5" width="12.85546875" style="1" customWidth="1"/>
    <col min="6" max="6" width="13.28515625" style="1" customWidth="1"/>
    <col min="7" max="7" width="14.5703125" style="42" customWidth="1"/>
    <col min="8" max="8" width="14.42578125" style="1" customWidth="1"/>
    <col min="9" max="9" width="13.140625" style="1" customWidth="1"/>
    <col min="10" max="10" width="14.5703125" style="1" customWidth="1"/>
    <col min="11" max="11" width="16.140625" style="42" customWidth="1"/>
    <col min="12" max="12" width="14.7109375" style="1" customWidth="1"/>
    <col min="13" max="13" width="11" style="1" customWidth="1"/>
    <col min="14" max="14" width="10.85546875" style="1" customWidth="1"/>
    <col min="15" max="15" width="12.28515625" style="1" customWidth="1"/>
    <col min="16" max="16" width="16.140625" style="1" customWidth="1"/>
    <col min="17" max="17" width="12.85546875" style="1" customWidth="1"/>
    <col min="18" max="18" width="11.85546875" style="1" customWidth="1"/>
    <col min="19" max="19" width="12.28515625" style="1" customWidth="1"/>
    <col min="20" max="257" width="9.140625" style="1"/>
    <col min="258" max="258" width="3.5703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3.5703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3.5703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3.5703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3.5703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3.5703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3.5703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3.5703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3.5703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3.5703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3.5703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3.5703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3.5703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3.5703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3.5703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3.5703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3.5703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3.5703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3.5703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3.5703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3.5703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3.5703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3.5703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3.5703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3.5703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3.5703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3.5703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3.5703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3.5703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3.5703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3.5703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3.5703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3.5703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3.5703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3.5703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3.5703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3.5703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3.5703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3.5703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3.5703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3.5703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3.5703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3.5703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3.5703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3.5703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3.5703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3.5703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3.5703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3.5703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3.5703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3.5703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3.5703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3.5703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3.5703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3.5703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3.5703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3.5703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3.5703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3.5703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3.5703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3.5703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3.5703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3.5703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23" ht="23.25" customHeight="1" x14ac:dyDescent="0.2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3" ht="18" x14ac:dyDescent="0.25">
      <c r="A2" s="69"/>
      <c r="B2" s="173" t="s">
        <v>75</v>
      </c>
      <c r="C2" s="173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73" t="s">
        <v>76</v>
      </c>
      <c r="R2" s="173"/>
      <c r="S2" s="69"/>
    </row>
    <row r="3" spans="1:23" ht="38.25" customHeight="1" x14ac:dyDescent="0.3">
      <c r="A3" s="174" t="s">
        <v>109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23" s="19" customFormat="1" ht="31.5" customHeight="1" x14ac:dyDescent="0.25">
      <c r="A4" s="176" t="s">
        <v>77</v>
      </c>
      <c r="B4" s="176" t="s">
        <v>78</v>
      </c>
      <c r="C4" s="163" t="s">
        <v>5</v>
      </c>
      <c r="D4" s="170" t="s">
        <v>6</v>
      </c>
      <c r="E4" s="163" t="s">
        <v>106</v>
      </c>
      <c r="F4" s="163" t="s">
        <v>107</v>
      </c>
      <c r="G4" s="163" t="s">
        <v>110</v>
      </c>
      <c r="H4" s="166" t="s">
        <v>101</v>
      </c>
      <c r="I4" s="166"/>
      <c r="J4" s="166"/>
      <c r="K4" s="167" t="s">
        <v>111</v>
      </c>
      <c r="L4" s="170" t="s">
        <v>112</v>
      </c>
      <c r="M4" s="170"/>
      <c r="N4" s="170"/>
      <c r="O4" s="170"/>
      <c r="P4" s="170" t="s">
        <v>7</v>
      </c>
      <c r="Q4" s="170"/>
      <c r="R4" s="170"/>
      <c r="S4" s="170"/>
    </row>
    <row r="5" spans="1:23" s="19" customFormat="1" ht="12" customHeight="1" x14ac:dyDescent="0.25">
      <c r="A5" s="176"/>
      <c r="B5" s="176"/>
      <c r="C5" s="164"/>
      <c r="D5" s="170"/>
      <c r="E5" s="164"/>
      <c r="F5" s="164"/>
      <c r="G5" s="164"/>
      <c r="H5" s="166"/>
      <c r="I5" s="166"/>
      <c r="J5" s="166"/>
      <c r="K5" s="168"/>
      <c r="L5" s="170" t="s">
        <v>8</v>
      </c>
      <c r="M5" s="166" t="s">
        <v>9</v>
      </c>
      <c r="N5" s="166" t="s">
        <v>10</v>
      </c>
      <c r="O5" s="166" t="s">
        <v>11</v>
      </c>
      <c r="P5" s="170" t="s">
        <v>104</v>
      </c>
      <c r="Q5" s="166" t="s">
        <v>12</v>
      </c>
      <c r="R5" s="166" t="s">
        <v>13</v>
      </c>
      <c r="S5" s="166" t="s">
        <v>14</v>
      </c>
    </row>
    <row r="6" spans="1:23" s="19" customFormat="1" ht="93.75" customHeight="1" x14ac:dyDescent="0.25">
      <c r="A6" s="176"/>
      <c r="B6" s="176"/>
      <c r="C6" s="165"/>
      <c r="D6" s="170"/>
      <c r="E6" s="165"/>
      <c r="F6" s="165"/>
      <c r="G6" s="165"/>
      <c r="H6" s="68" t="s">
        <v>40</v>
      </c>
      <c r="I6" s="68" t="s">
        <v>16</v>
      </c>
      <c r="J6" s="68" t="s">
        <v>17</v>
      </c>
      <c r="K6" s="169"/>
      <c r="L6" s="170"/>
      <c r="M6" s="166"/>
      <c r="N6" s="166"/>
      <c r="O6" s="166"/>
      <c r="P6" s="170"/>
      <c r="Q6" s="166"/>
      <c r="R6" s="166"/>
      <c r="S6" s="166"/>
    </row>
    <row r="7" spans="1:23" s="21" customFormat="1" ht="22.5" customHeight="1" x14ac:dyDescent="0.2">
      <c r="A7" s="7">
        <v>1</v>
      </c>
      <c r="B7" s="7">
        <v>2</v>
      </c>
      <c r="C7" s="7">
        <v>3</v>
      </c>
      <c r="D7" s="7">
        <v>4</v>
      </c>
      <c r="E7" s="7" t="s">
        <v>18</v>
      </c>
      <c r="F7" s="7">
        <v>5</v>
      </c>
      <c r="G7" s="7" t="s">
        <v>19</v>
      </c>
      <c r="H7" s="7">
        <v>6</v>
      </c>
      <c r="I7" s="7">
        <v>7</v>
      </c>
      <c r="J7" s="7" t="s">
        <v>20</v>
      </c>
      <c r="K7" s="7" t="s">
        <v>21</v>
      </c>
      <c r="L7" s="7" t="s">
        <v>22</v>
      </c>
      <c r="M7" s="7" t="s">
        <v>23</v>
      </c>
      <c r="N7" s="7" t="s">
        <v>24</v>
      </c>
      <c r="O7" s="7" t="s">
        <v>25</v>
      </c>
      <c r="P7" s="7" t="s">
        <v>26</v>
      </c>
      <c r="Q7" s="7" t="s">
        <v>27</v>
      </c>
      <c r="R7" s="7" t="s">
        <v>28</v>
      </c>
      <c r="S7" s="7" t="s">
        <v>29</v>
      </c>
    </row>
    <row r="8" spans="1:23" s="34" customFormat="1" ht="39.75" customHeight="1" x14ac:dyDescent="0.25">
      <c r="A8" s="10">
        <v>1</v>
      </c>
      <c r="B8" s="10" t="s">
        <v>79</v>
      </c>
      <c r="C8" s="10"/>
      <c r="D8" s="10"/>
      <c r="E8" s="10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23" s="37" customFormat="1" ht="39.75" customHeight="1" x14ac:dyDescent="0.25">
      <c r="A9" s="35">
        <v>2</v>
      </c>
      <c r="B9" s="9" t="s">
        <v>80</v>
      </c>
      <c r="C9" s="9"/>
      <c r="D9" s="10"/>
      <c r="E9" s="10"/>
      <c r="F9" s="36"/>
      <c r="G9" s="33"/>
      <c r="H9" s="36"/>
      <c r="I9" s="36"/>
      <c r="J9" s="33"/>
      <c r="K9" s="33"/>
      <c r="L9" s="36"/>
      <c r="M9" s="33"/>
      <c r="N9" s="33"/>
      <c r="O9" s="33"/>
      <c r="P9" s="36"/>
      <c r="Q9" s="36"/>
      <c r="R9" s="33"/>
      <c r="S9" s="33"/>
    </row>
    <row r="10" spans="1:23" s="37" customFormat="1" ht="39.75" customHeight="1" x14ac:dyDescent="0.25">
      <c r="A10" s="10">
        <v>3</v>
      </c>
      <c r="B10" s="9" t="s">
        <v>64</v>
      </c>
      <c r="C10" s="86">
        <v>57</v>
      </c>
      <c r="D10" s="86">
        <v>54</v>
      </c>
      <c r="E10" s="86">
        <v>2310</v>
      </c>
      <c r="F10" s="124">
        <v>0.10555555555555556</v>
      </c>
      <c r="G10" s="123">
        <v>0.2986111111111111</v>
      </c>
      <c r="H10" s="103">
        <v>21.555555555555557</v>
      </c>
      <c r="I10" s="103">
        <v>35.790277777777774</v>
      </c>
      <c r="J10" s="103">
        <v>65.442361111111126</v>
      </c>
      <c r="K10" s="103">
        <v>493.11249999999995</v>
      </c>
      <c r="L10" s="86">
        <v>65.653472222222234</v>
      </c>
      <c r="M10" s="103">
        <v>2.3382227366255144</v>
      </c>
      <c r="N10" s="90">
        <v>99.845683924940786</v>
      </c>
      <c r="O10" s="90">
        <v>99.845186115303193</v>
      </c>
      <c r="P10" s="103">
        <v>493.67499999999995</v>
      </c>
      <c r="Q10" s="103">
        <v>8.6609649122807006</v>
      </c>
      <c r="R10" s="90">
        <v>98.837218213544602</v>
      </c>
      <c r="S10" s="90">
        <v>98.836514074912486</v>
      </c>
    </row>
    <row r="11" spans="1:23" s="37" customFormat="1" ht="39.75" customHeight="1" x14ac:dyDescent="0.25">
      <c r="A11" s="10">
        <v>4</v>
      </c>
      <c r="B11" s="9" t="s">
        <v>31</v>
      </c>
      <c r="C11" s="9"/>
      <c r="D11" s="10"/>
      <c r="E11" s="10"/>
      <c r="F11" s="36"/>
      <c r="G11" s="33"/>
      <c r="H11" s="36"/>
      <c r="I11" s="36"/>
      <c r="J11" s="33"/>
      <c r="K11" s="33"/>
      <c r="L11" s="36"/>
      <c r="M11" s="33"/>
      <c r="N11" s="33"/>
      <c r="O11" s="33"/>
      <c r="P11" s="36"/>
      <c r="Q11" s="36"/>
      <c r="R11" s="33"/>
      <c r="S11" s="33"/>
    </row>
    <row r="12" spans="1:23" s="37" customFormat="1" ht="39.75" customHeight="1" x14ac:dyDescent="0.25">
      <c r="A12" s="35">
        <v>5</v>
      </c>
      <c r="B12" s="9" t="s">
        <v>32</v>
      </c>
      <c r="C12" s="9"/>
      <c r="D12" s="10"/>
      <c r="E12" s="10"/>
      <c r="F12" s="36"/>
      <c r="G12" s="33"/>
      <c r="H12" s="36"/>
      <c r="I12" s="36"/>
      <c r="J12" s="33"/>
      <c r="K12" s="33"/>
      <c r="L12" s="36"/>
      <c r="M12" s="33"/>
      <c r="N12" s="33"/>
      <c r="O12" s="33"/>
      <c r="P12" s="36"/>
      <c r="Q12" s="36"/>
      <c r="R12" s="33"/>
      <c r="S12" s="33"/>
      <c r="W12" s="37">
        <v>84581.34</v>
      </c>
    </row>
    <row r="13" spans="1:23" s="37" customFormat="1" ht="39.75" customHeight="1" x14ac:dyDescent="0.25">
      <c r="A13" s="10">
        <v>6</v>
      </c>
      <c r="B13" s="9" t="s">
        <v>67</v>
      </c>
      <c r="C13" s="9"/>
      <c r="D13" s="10"/>
      <c r="E13" s="10"/>
      <c r="F13" s="36"/>
      <c r="G13" s="33"/>
      <c r="H13" s="36"/>
      <c r="I13" s="36"/>
      <c r="J13" s="33"/>
      <c r="K13" s="33"/>
      <c r="L13" s="36"/>
      <c r="M13" s="33"/>
      <c r="N13" s="33"/>
      <c r="O13" s="33"/>
      <c r="P13" s="36"/>
      <c r="Q13" s="36"/>
      <c r="R13" s="33"/>
      <c r="S13" s="33"/>
    </row>
    <row r="14" spans="1:23" s="22" customFormat="1" ht="39.75" customHeight="1" x14ac:dyDescent="0.25">
      <c r="A14" s="10">
        <v>7</v>
      </c>
      <c r="B14" s="9" t="s">
        <v>33</v>
      </c>
      <c r="C14" s="9"/>
      <c r="D14" s="10"/>
      <c r="E14" s="10"/>
      <c r="F14" s="36"/>
      <c r="G14" s="33"/>
      <c r="H14" s="36"/>
      <c r="I14" s="36"/>
      <c r="J14" s="33"/>
      <c r="K14" s="33"/>
      <c r="L14" s="36"/>
      <c r="M14" s="33"/>
      <c r="N14" s="33"/>
      <c r="O14" s="33"/>
      <c r="P14" s="36"/>
      <c r="Q14" s="36"/>
      <c r="R14" s="33"/>
      <c r="S14" s="33"/>
    </row>
    <row r="15" spans="1:23" s="22" customFormat="1" ht="39.75" customHeight="1" x14ac:dyDescent="0.25">
      <c r="A15" s="35">
        <v>8</v>
      </c>
      <c r="B15" s="9" t="s">
        <v>34</v>
      </c>
      <c r="C15" s="9"/>
      <c r="D15" s="10"/>
      <c r="E15" s="10"/>
      <c r="F15" s="36"/>
      <c r="G15" s="33"/>
      <c r="H15" s="36"/>
      <c r="I15" s="36"/>
      <c r="J15" s="33"/>
      <c r="K15" s="33"/>
      <c r="L15" s="36"/>
      <c r="M15" s="33"/>
      <c r="N15" s="33"/>
      <c r="O15" s="33"/>
      <c r="P15" s="36"/>
      <c r="Q15" s="36"/>
      <c r="R15" s="33"/>
      <c r="S15" s="33"/>
    </row>
    <row r="16" spans="1:23" s="37" customFormat="1" ht="39.75" customHeight="1" x14ac:dyDescent="0.25">
      <c r="A16" s="10">
        <v>9</v>
      </c>
      <c r="B16" s="9" t="s">
        <v>35</v>
      </c>
      <c r="C16" s="9"/>
      <c r="D16" s="10"/>
      <c r="E16" s="10"/>
      <c r="F16" s="36"/>
      <c r="G16" s="33"/>
      <c r="H16" s="36"/>
      <c r="I16" s="36"/>
      <c r="J16" s="33"/>
      <c r="K16" s="33"/>
      <c r="L16" s="36"/>
      <c r="M16" s="33"/>
      <c r="N16" s="33"/>
      <c r="O16" s="33"/>
      <c r="P16" s="36"/>
      <c r="Q16" s="36"/>
      <c r="R16" s="33"/>
      <c r="S16" s="33"/>
    </row>
    <row r="17" spans="1:19" s="37" customFormat="1" ht="39.75" customHeight="1" x14ac:dyDescent="0.25">
      <c r="A17" s="10">
        <v>10</v>
      </c>
      <c r="B17" s="29" t="s">
        <v>73</v>
      </c>
      <c r="C17" s="100">
        <v>206</v>
      </c>
      <c r="D17" s="100">
        <v>206</v>
      </c>
      <c r="E17" s="100">
        <v>21169</v>
      </c>
      <c r="F17" s="119">
        <v>18.976388888888895</v>
      </c>
      <c r="G17" s="119">
        <v>75.655555555555551</v>
      </c>
      <c r="H17" s="119">
        <v>2011.4826388888891</v>
      </c>
      <c r="I17" s="119">
        <v>242.54236111111112</v>
      </c>
      <c r="J17" s="119">
        <v>2254.0250000000001</v>
      </c>
      <c r="K17" s="119">
        <v>8546.146527777777</v>
      </c>
      <c r="L17" s="119">
        <v>2241.859027777778</v>
      </c>
      <c r="M17" s="119">
        <v>10.882810814455233</v>
      </c>
      <c r="N17" s="121">
        <v>82.141420327250273</v>
      </c>
      <c r="O17" s="121">
        <v>81.857570243009931</v>
      </c>
      <c r="P17" s="121">
        <v>8621.8020833333321</v>
      </c>
      <c r="Q17" s="119">
        <v>41.853408171521032</v>
      </c>
      <c r="R17" s="121">
        <v>83.151795139584678</v>
      </c>
      <c r="S17" s="121">
        <v>82.823832718681132</v>
      </c>
    </row>
    <row r="18" spans="1:19" s="37" customFormat="1" ht="39.75" customHeight="1" x14ac:dyDescent="0.25">
      <c r="A18" s="35">
        <v>11</v>
      </c>
      <c r="B18" s="29" t="s">
        <v>124</v>
      </c>
      <c r="C18" s="29"/>
      <c r="D18" s="10"/>
      <c r="E18" s="28"/>
      <c r="F18" s="38"/>
      <c r="G18" s="33"/>
      <c r="H18" s="38"/>
      <c r="I18" s="38"/>
      <c r="J18" s="33"/>
      <c r="K18" s="33"/>
      <c r="L18" s="38"/>
      <c r="M18" s="33"/>
      <c r="N18" s="33"/>
      <c r="O18" s="33"/>
      <c r="P18" s="38"/>
      <c r="Q18" s="38"/>
      <c r="R18" s="33"/>
      <c r="S18" s="33"/>
    </row>
    <row r="19" spans="1:19" s="37" customFormat="1" ht="39.75" customHeight="1" x14ac:dyDescent="0.25">
      <c r="A19" s="10">
        <v>12</v>
      </c>
      <c r="B19" s="29" t="s">
        <v>56</v>
      </c>
      <c r="C19" s="29"/>
      <c r="D19" s="10"/>
      <c r="E19" s="28"/>
      <c r="F19" s="38"/>
      <c r="G19" s="33"/>
      <c r="H19" s="38"/>
      <c r="I19" s="38"/>
      <c r="J19" s="33"/>
      <c r="K19" s="33"/>
      <c r="L19" s="38"/>
      <c r="M19" s="33"/>
      <c r="N19" s="33"/>
      <c r="O19" s="33"/>
      <c r="P19" s="38"/>
      <c r="Q19" s="38"/>
      <c r="R19" s="33"/>
      <c r="S19" s="33"/>
    </row>
    <row r="20" spans="1:19" s="41" customFormat="1" ht="39.75" customHeight="1" x14ac:dyDescent="0.25">
      <c r="A20" s="146" t="s">
        <v>17</v>
      </c>
      <c r="B20" s="146"/>
      <c r="C20" s="65"/>
      <c r="D20" s="65"/>
      <c r="E20" s="13"/>
      <c r="F20" s="13"/>
      <c r="G20" s="39"/>
      <c r="H20" s="13"/>
      <c r="I20" s="13"/>
      <c r="J20" s="39"/>
      <c r="K20" s="39"/>
      <c r="L20" s="40"/>
      <c r="M20" s="39"/>
      <c r="N20" s="39"/>
      <c r="O20" s="39"/>
      <c r="P20" s="40"/>
      <c r="Q20" s="40"/>
      <c r="R20" s="39"/>
      <c r="S20" s="39"/>
    </row>
    <row r="21" spans="1:19" s="15" customFormat="1" ht="135" customHeight="1" x14ac:dyDescent="0.25">
      <c r="A21" s="171" t="s">
        <v>81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</row>
    <row r="22" spans="1:19" ht="104.25" customHeight="1" x14ac:dyDescent="0.25">
      <c r="A22" s="162" t="s">
        <v>96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</row>
    <row r="29" spans="1:19" x14ac:dyDescent="0.2">
      <c r="N29" s="1">
        <f>164/2</f>
        <v>82</v>
      </c>
      <c r="O29" s="1">
        <f>82-20</f>
        <v>62</v>
      </c>
    </row>
    <row r="32" spans="1:19" x14ac:dyDescent="0.2">
      <c r="F32" s="1">
        <f>144-119</f>
        <v>25</v>
      </c>
    </row>
    <row r="36" spans="12:12" x14ac:dyDescent="0.2">
      <c r="L36" s="1">
        <f>148-128</f>
        <v>20</v>
      </c>
    </row>
  </sheetData>
  <mergeCells count="26"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  <mergeCell ref="A22:S22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20:B20"/>
    <mergeCell ref="A21:S21"/>
  </mergeCells>
  <printOptions horizontalCentered="1"/>
  <pageMargins left="0.25" right="0.25" top="0.5" bottom="0.5" header="0.25" footer="0"/>
  <pageSetup paperSize="9" scale="60" orientation="landscape" r:id="rId1"/>
  <headerFooter alignWithMargins="0">
    <oddFooter>&amp;L&amp;F format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F49"/>
  <sheetViews>
    <sheetView view="pageBreakPreview" zoomScaleSheetLayoutView="100" workbookViewId="0">
      <selection activeCell="C46" sqref="C46:S46"/>
    </sheetView>
  </sheetViews>
  <sheetFormatPr defaultRowHeight="18" x14ac:dyDescent="0.2"/>
  <cols>
    <col min="1" max="1" width="4.140625" style="16" customWidth="1"/>
    <col min="2" max="2" width="17.28515625" style="1" bestFit="1" customWidth="1"/>
    <col min="3" max="3" width="10.42578125" style="1" customWidth="1"/>
    <col min="4" max="4" width="8.7109375" style="1" customWidth="1"/>
    <col min="5" max="5" width="11.85546875" style="31" customWidth="1"/>
    <col min="6" max="6" width="15.28515625" style="1" customWidth="1"/>
    <col min="7" max="7" width="14.5703125" style="1" customWidth="1"/>
    <col min="8" max="8" width="13.42578125" style="1" customWidth="1"/>
    <col min="9" max="9" width="15.7109375" style="1" customWidth="1"/>
    <col min="10" max="10" width="12.42578125" style="1" customWidth="1"/>
    <col min="11" max="11" width="14.7109375" style="1" customWidth="1"/>
    <col min="12" max="12" width="12.42578125" style="1" customWidth="1"/>
    <col min="13" max="13" width="14.5703125" style="1" customWidth="1"/>
    <col min="14" max="14" width="12" style="1" customWidth="1"/>
    <col min="15" max="15" width="10.140625" style="1" customWidth="1"/>
    <col min="16" max="16" width="14.5703125" style="1" customWidth="1"/>
    <col min="17" max="17" width="15.5703125" style="1" customWidth="1"/>
    <col min="18" max="18" width="11.85546875" style="1" customWidth="1"/>
    <col min="19" max="19" width="11.7109375" style="1" customWidth="1"/>
    <col min="20" max="257" width="9.140625" style="1"/>
    <col min="258" max="258" width="5.42578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5.42578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5.42578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5.42578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5.42578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5.42578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5.42578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5.42578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5.42578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5.42578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5.42578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5.42578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5.42578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5.42578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5.42578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5.42578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5.42578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5.42578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5.42578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5.42578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5.42578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5.42578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5.42578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5.42578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5.42578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5.42578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5.42578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5.42578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5.42578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5.42578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5.42578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5.42578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5.42578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5.42578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5.42578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5.42578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5.42578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5.42578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5.42578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5.42578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5.42578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5.42578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5.42578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5.42578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5.42578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5.42578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5.42578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5.42578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5.42578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5.42578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5.42578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5.42578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5.42578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5.42578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5.42578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5.42578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5.42578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5.42578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5.42578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5.42578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5.42578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5.42578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5.42578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19" ht="18.75" x14ac:dyDescent="0.3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8.75" x14ac:dyDescent="0.3">
      <c r="A2" s="60"/>
      <c r="B2" s="151" t="s">
        <v>37</v>
      </c>
      <c r="C2" s="151"/>
      <c r="D2" s="60"/>
      <c r="E2" s="18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151"/>
      <c r="R2" s="151"/>
      <c r="S2" s="60"/>
    </row>
    <row r="3" spans="1:19" ht="39" customHeight="1" x14ac:dyDescent="0.35">
      <c r="A3" s="152" t="s">
        <v>151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s="19" customFormat="1" ht="31.5" customHeight="1" x14ac:dyDescent="0.25">
      <c r="A4" s="154" t="s">
        <v>38</v>
      </c>
      <c r="B4" s="154" t="s">
        <v>39</v>
      </c>
      <c r="C4" s="138" t="s">
        <v>5</v>
      </c>
      <c r="D4" s="145" t="s">
        <v>6</v>
      </c>
      <c r="E4" s="138" t="s">
        <v>127</v>
      </c>
      <c r="F4" s="138" t="s">
        <v>128</v>
      </c>
      <c r="G4" s="138" t="s">
        <v>133</v>
      </c>
      <c r="H4" s="141" t="s">
        <v>130</v>
      </c>
      <c r="I4" s="141"/>
      <c r="J4" s="141"/>
      <c r="K4" s="142" t="s">
        <v>134</v>
      </c>
      <c r="L4" s="145" t="s">
        <v>146</v>
      </c>
      <c r="M4" s="145"/>
      <c r="N4" s="145"/>
      <c r="O4" s="145"/>
      <c r="P4" s="145" t="s">
        <v>7</v>
      </c>
      <c r="Q4" s="145"/>
      <c r="R4" s="145"/>
      <c r="S4" s="145"/>
    </row>
    <row r="5" spans="1:19" s="19" customFormat="1" ht="41.25" customHeight="1" x14ac:dyDescent="0.25">
      <c r="A5" s="155"/>
      <c r="B5" s="155"/>
      <c r="C5" s="139"/>
      <c r="D5" s="145"/>
      <c r="E5" s="139"/>
      <c r="F5" s="139"/>
      <c r="G5" s="139"/>
      <c r="H5" s="141"/>
      <c r="I5" s="141"/>
      <c r="J5" s="141"/>
      <c r="K5" s="143"/>
      <c r="L5" s="145" t="s">
        <v>8</v>
      </c>
      <c r="M5" s="141" t="s">
        <v>9</v>
      </c>
      <c r="N5" s="141" t="s">
        <v>10</v>
      </c>
      <c r="O5" s="141" t="s">
        <v>11</v>
      </c>
      <c r="P5" s="145" t="s">
        <v>132</v>
      </c>
      <c r="Q5" s="141" t="s">
        <v>12</v>
      </c>
      <c r="R5" s="141" t="s">
        <v>13</v>
      </c>
      <c r="S5" s="141" t="s">
        <v>14</v>
      </c>
    </row>
    <row r="6" spans="1:19" s="19" customFormat="1" ht="48" customHeight="1" x14ac:dyDescent="0.25">
      <c r="A6" s="156"/>
      <c r="B6" s="156"/>
      <c r="C6" s="140"/>
      <c r="D6" s="145"/>
      <c r="E6" s="140"/>
      <c r="F6" s="140"/>
      <c r="G6" s="140"/>
      <c r="H6" s="58" t="s">
        <v>40</v>
      </c>
      <c r="I6" s="58" t="s">
        <v>16</v>
      </c>
      <c r="J6" s="58" t="s">
        <v>17</v>
      </c>
      <c r="K6" s="144"/>
      <c r="L6" s="145"/>
      <c r="M6" s="141"/>
      <c r="N6" s="141"/>
      <c r="O6" s="141"/>
      <c r="P6" s="145"/>
      <c r="Q6" s="141"/>
      <c r="R6" s="141"/>
      <c r="S6" s="141"/>
    </row>
    <row r="7" spans="1:19" s="21" customFormat="1" ht="19.5" customHeight="1" x14ac:dyDescent="0.2">
      <c r="A7" s="20">
        <v>1</v>
      </c>
      <c r="B7" s="20">
        <v>2</v>
      </c>
      <c r="C7" s="20">
        <v>3</v>
      </c>
      <c r="D7" s="20">
        <v>4</v>
      </c>
      <c r="E7" s="20" t="s">
        <v>18</v>
      </c>
      <c r="F7" s="20">
        <v>5</v>
      </c>
      <c r="G7" s="20" t="s">
        <v>19</v>
      </c>
      <c r="H7" s="20">
        <v>6</v>
      </c>
      <c r="I7" s="20">
        <v>7</v>
      </c>
      <c r="J7" s="20" t="s">
        <v>20</v>
      </c>
      <c r="K7" s="20" t="s">
        <v>21</v>
      </c>
      <c r="L7" s="20" t="s">
        <v>22</v>
      </c>
      <c r="M7" s="20" t="s">
        <v>23</v>
      </c>
      <c r="N7" s="20" t="s">
        <v>24</v>
      </c>
      <c r="O7" s="20" t="s">
        <v>25</v>
      </c>
      <c r="P7" s="20" t="s">
        <v>26</v>
      </c>
      <c r="Q7" s="20" t="s">
        <v>27</v>
      </c>
      <c r="R7" s="20" t="s">
        <v>28</v>
      </c>
      <c r="S7" s="20" t="s">
        <v>29</v>
      </c>
    </row>
    <row r="8" spans="1:19" s="22" customFormat="1" ht="27.75" customHeight="1" x14ac:dyDescent="0.25">
      <c r="A8" s="9">
        <v>1</v>
      </c>
      <c r="B8" s="111" t="s">
        <v>41</v>
      </c>
      <c r="C8" s="86">
        <v>3</v>
      </c>
      <c r="D8" s="86">
        <v>3</v>
      </c>
      <c r="E8" s="86">
        <v>138</v>
      </c>
      <c r="F8" s="103">
        <v>0.17430555555555557</v>
      </c>
      <c r="G8" s="103">
        <f>+F8</f>
        <v>0.17430555555555557</v>
      </c>
      <c r="H8" s="103">
        <v>1.9340277777777777</v>
      </c>
      <c r="I8" s="103">
        <v>0.96180555555555547</v>
      </c>
      <c r="J8" s="103">
        <f>+H8+I8</f>
        <v>2.895833333333333</v>
      </c>
      <c r="K8" s="103">
        <f>+J8</f>
        <v>2.895833333333333</v>
      </c>
      <c r="L8" s="103">
        <f>+F8+J8</f>
        <v>3.0701388888888888</v>
      </c>
      <c r="M8" s="103">
        <f>+L8/C8</f>
        <v>1.0233796296296296</v>
      </c>
      <c r="N8" s="90">
        <f>+((C8*24*30)-J8)/(C8*24*30)*100</f>
        <v>99.865933641975303</v>
      </c>
      <c r="O8" s="90">
        <f>+((C8*24*30)-L8)/(C8*24*30)*100</f>
        <v>99.857863940329224</v>
      </c>
      <c r="P8" s="103">
        <f>+G8+K8</f>
        <v>3.0701388888888888</v>
      </c>
      <c r="Q8" s="103">
        <f>+P8/C8</f>
        <v>1.0233796296296296</v>
      </c>
      <c r="R8" s="90">
        <f>+((C8*24*30)-K8)/(C8*24*30)*100</f>
        <v>99.865933641975303</v>
      </c>
      <c r="S8" s="90">
        <f>+((C8*24*30)-(G8+K8))*100/(C8*24*30)</f>
        <v>99.857863940329224</v>
      </c>
    </row>
    <row r="9" spans="1:19" s="22" customFormat="1" ht="27.75" customHeight="1" x14ac:dyDescent="0.25">
      <c r="A9" s="9">
        <v>2</v>
      </c>
      <c r="B9" s="111" t="s">
        <v>42</v>
      </c>
      <c r="C9" s="86">
        <v>1</v>
      </c>
      <c r="D9" s="86">
        <v>1</v>
      </c>
      <c r="E9" s="86">
        <v>35</v>
      </c>
      <c r="F9" s="103">
        <v>0.30833333333333335</v>
      </c>
      <c r="G9" s="103">
        <f>+F9</f>
        <v>0.30833333333333335</v>
      </c>
      <c r="H9" s="103">
        <v>0.85416666666666663</v>
      </c>
      <c r="I9" s="103">
        <v>0.39583333333333331</v>
      </c>
      <c r="J9" s="103">
        <f>+H9+I9</f>
        <v>1.25</v>
      </c>
      <c r="K9" s="103">
        <f>+J9</f>
        <v>1.25</v>
      </c>
      <c r="L9" s="103">
        <f>+F9+J9</f>
        <v>1.5583333333333333</v>
      </c>
      <c r="M9" s="103">
        <f>+L9/C9</f>
        <v>1.5583333333333333</v>
      </c>
      <c r="N9" s="90">
        <f>+((C9*24*30)-J9)/(C9*24*30)*100</f>
        <v>99.826388888888886</v>
      </c>
      <c r="O9" s="90">
        <f>+((C9*24*30)-L9)/(C9*24*30)*100</f>
        <v>99.783564814814824</v>
      </c>
      <c r="P9" s="103">
        <f>+G9+K9</f>
        <v>1.5583333333333333</v>
      </c>
      <c r="Q9" s="103">
        <f>+P9/C9</f>
        <v>1.5583333333333333</v>
      </c>
      <c r="R9" s="90">
        <f>+((C9*24*30)-K9)/(C9*24*30)*100</f>
        <v>99.826388888888886</v>
      </c>
      <c r="S9" s="90">
        <f>+((C9*24*30)-(G9+K9))*100/(C9*24*30)</f>
        <v>99.783564814814824</v>
      </c>
    </row>
    <row r="10" spans="1:19" s="22" customFormat="1" ht="27.75" customHeight="1" x14ac:dyDescent="0.25">
      <c r="A10" s="79">
        <v>3</v>
      </c>
      <c r="B10" s="111" t="s">
        <v>46</v>
      </c>
      <c r="C10" s="23"/>
      <c r="D10" s="23"/>
      <c r="E10" s="23"/>
      <c r="F10" s="24"/>
      <c r="G10" s="76"/>
      <c r="H10" s="24"/>
      <c r="I10" s="24"/>
      <c r="J10" s="71"/>
      <c r="K10" s="71"/>
      <c r="L10" s="71"/>
      <c r="M10" s="71"/>
      <c r="N10" s="11"/>
      <c r="O10" s="11"/>
      <c r="P10" s="71"/>
      <c r="Q10" s="71"/>
      <c r="R10" s="11"/>
      <c r="S10" s="11"/>
    </row>
    <row r="11" spans="1:19" s="25" customFormat="1" ht="27.75" customHeight="1" x14ac:dyDescent="0.25">
      <c r="A11" s="79">
        <v>4</v>
      </c>
      <c r="B11" s="111" t="s">
        <v>43</v>
      </c>
      <c r="C11" s="23"/>
      <c r="D11" s="23"/>
      <c r="E11" s="10"/>
      <c r="F11" s="24"/>
      <c r="G11" s="71"/>
      <c r="H11" s="11"/>
      <c r="I11" s="11"/>
      <c r="J11" s="71"/>
      <c r="K11" s="71"/>
      <c r="L11" s="71"/>
      <c r="M11" s="71"/>
      <c r="N11" s="11"/>
      <c r="O11" s="11"/>
      <c r="P11" s="71"/>
      <c r="Q11" s="71"/>
      <c r="R11" s="11"/>
      <c r="S11" s="11"/>
    </row>
    <row r="12" spans="1:19" s="22" customFormat="1" ht="27.75" customHeight="1" x14ac:dyDescent="0.25">
      <c r="A12" s="79">
        <v>5</v>
      </c>
      <c r="B12" s="111" t="s">
        <v>44</v>
      </c>
      <c r="C12" s="9"/>
      <c r="D12" s="9"/>
      <c r="E12" s="10"/>
      <c r="F12" s="11"/>
      <c r="G12" s="71"/>
      <c r="H12" s="11"/>
      <c r="I12" s="11"/>
      <c r="J12" s="71"/>
      <c r="K12" s="71"/>
      <c r="L12" s="71"/>
      <c r="M12" s="71"/>
      <c r="N12" s="11"/>
      <c r="O12" s="11"/>
      <c r="P12" s="71"/>
      <c r="Q12" s="71"/>
      <c r="R12" s="11"/>
      <c r="S12" s="11"/>
    </row>
    <row r="13" spans="1:19" s="22" customFormat="1" ht="27.75" customHeight="1" x14ac:dyDescent="0.25">
      <c r="A13" s="79">
        <v>6</v>
      </c>
      <c r="B13" s="111" t="s">
        <v>64</v>
      </c>
      <c r="C13" s="86">
        <v>5</v>
      </c>
      <c r="D13" s="86">
        <v>5</v>
      </c>
      <c r="E13" s="86">
        <v>121</v>
      </c>
      <c r="F13" s="103">
        <v>1.0416666666666666E-2</v>
      </c>
      <c r="G13" s="103">
        <f>+F13</f>
        <v>1.0416666666666666E-2</v>
      </c>
      <c r="H13" s="103">
        <f>'[1]PQM 1(a) Apr-17'!$AC$7</f>
        <v>6.5245370370370361</v>
      </c>
      <c r="I13" s="103">
        <f>'[1]PQM 1(a) Apr-17'!$AC$8</f>
        <v>8.4171296296296294</v>
      </c>
      <c r="J13" s="103">
        <f>+H13+I13</f>
        <v>14.941666666666666</v>
      </c>
      <c r="K13" s="103">
        <f>+J13</f>
        <v>14.941666666666666</v>
      </c>
      <c r="L13" s="123">
        <f>+F13+J13</f>
        <v>14.952083333333333</v>
      </c>
      <c r="M13" s="103">
        <f>+L13/C13</f>
        <v>2.9904166666666665</v>
      </c>
      <c r="N13" s="90">
        <f>+((C13*24*30)-J13)/(C13*24*30)*100</f>
        <v>99.584953703703704</v>
      </c>
      <c r="O13" s="90">
        <f>+((C13*24*30)-L13)/(C13*24*30)*100</f>
        <v>99.584664351851856</v>
      </c>
      <c r="P13" s="103">
        <f>+G13+K13</f>
        <v>14.952083333333333</v>
      </c>
      <c r="Q13" s="103">
        <f>+P13/C13</f>
        <v>2.9904166666666665</v>
      </c>
      <c r="R13" s="90">
        <f>+((C13*24*30)-K13)/(C13*24*30)*100</f>
        <v>99.584953703703704</v>
      </c>
      <c r="S13" s="90">
        <f>+((C13*24*30)-(G13+K13))*100/(C13*24*30)</f>
        <v>99.584664351851856</v>
      </c>
    </row>
    <row r="14" spans="1:19" s="22" customFormat="1" ht="27.75" customHeight="1" x14ac:dyDescent="0.25">
      <c r="A14" s="79">
        <v>7</v>
      </c>
      <c r="B14" s="111" t="s">
        <v>45</v>
      </c>
      <c r="C14" s="86">
        <v>2</v>
      </c>
      <c r="D14" s="86">
        <v>2</v>
      </c>
      <c r="E14" s="86">
        <v>49</v>
      </c>
      <c r="F14" s="103">
        <v>1.0416666666666666E-2</v>
      </c>
      <c r="G14" s="103">
        <f>+F14</f>
        <v>1.0416666666666666E-2</v>
      </c>
      <c r="H14" s="103">
        <f>'[1]PQM 1(a) Apr-17'!$J$70</f>
        <v>0.83611111111111114</v>
      </c>
      <c r="I14" s="103">
        <f>'[1]PQM 1(a) Apr-17'!$J$71</f>
        <v>0.27986111111111112</v>
      </c>
      <c r="J14" s="103">
        <f>+H14+I14</f>
        <v>1.1159722222222221</v>
      </c>
      <c r="K14" s="103">
        <f>+J14</f>
        <v>1.1159722222222221</v>
      </c>
      <c r="L14" s="123">
        <f>+F14+J14</f>
        <v>1.1263888888888889</v>
      </c>
      <c r="M14" s="103">
        <f>+L14/C14</f>
        <v>0.56319444444444444</v>
      </c>
      <c r="N14" s="90">
        <f>+((C14*24*30)-J14)/(C14*24*30)*100</f>
        <v>99.922501929012356</v>
      </c>
      <c r="O14" s="90">
        <f>+((C14*24*30)-L14)/(C14*24*30)*100</f>
        <v>99.921778549382722</v>
      </c>
      <c r="P14" s="103">
        <f>+G14+K14</f>
        <v>1.1263888888888889</v>
      </c>
      <c r="Q14" s="103">
        <f t="shared" ref="Q14" si="0">+P14/C14</f>
        <v>0.56319444444444444</v>
      </c>
      <c r="R14" s="90">
        <f>+((C14*24*30)-K14)/(C14*24*30)*100</f>
        <v>99.922501929012356</v>
      </c>
      <c r="S14" s="90">
        <f>+((C14*24*30)-(G14+K14))*100/(C14*24*30)</f>
        <v>99.921778549382722</v>
      </c>
    </row>
    <row r="15" spans="1:19" s="22" customFormat="1" ht="27.75" customHeight="1" x14ac:dyDescent="0.25">
      <c r="A15" s="79">
        <v>8</v>
      </c>
      <c r="B15" s="111" t="s">
        <v>47</v>
      </c>
      <c r="C15" s="9"/>
      <c r="D15" s="9"/>
      <c r="E15" s="10"/>
      <c r="F15" s="11"/>
      <c r="G15" s="71"/>
      <c r="H15" s="11"/>
      <c r="I15" s="11"/>
      <c r="J15" s="71"/>
      <c r="K15" s="71"/>
      <c r="L15" s="71"/>
      <c r="M15" s="71"/>
      <c r="N15" s="11"/>
      <c r="O15" s="11"/>
      <c r="P15" s="71"/>
      <c r="Q15" s="71"/>
      <c r="R15" s="11"/>
      <c r="S15" s="11"/>
    </row>
    <row r="16" spans="1:19" s="22" customFormat="1" ht="27.75" customHeight="1" x14ac:dyDescent="0.25">
      <c r="A16" s="79">
        <v>9</v>
      </c>
      <c r="B16" s="111" t="s">
        <v>48</v>
      </c>
      <c r="C16" s="9"/>
      <c r="D16" s="9"/>
      <c r="E16" s="10"/>
      <c r="F16" s="11"/>
      <c r="G16" s="71"/>
      <c r="H16" s="11"/>
      <c r="I16" s="11"/>
      <c r="J16" s="71"/>
      <c r="K16" s="71"/>
      <c r="L16" s="71"/>
      <c r="M16" s="71"/>
      <c r="N16" s="11"/>
      <c r="O16" s="11"/>
      <c r="P16" s="71"/>
      <c r="Q16" s="71"/>
      <c r="R16" s="11"/>
      <c r="S16" s="11"/>
    </row>
    <row r="17" spans="1:19" s="27" customFormat="1" ht="27.75" customHeight="1" x14ac:dyDescent="0.25">
      <c r="A17" s="79">
        <v>10</v>
      </c>
      <c r="B17" s="111" t="s">
        <v>50</v>
      </c>
      <c r="C17" s="10"/>
      <c r="D17" s="10"/>
      <c r="E17" s="10"/>
      <c r="F17" s="26"/>
      <c r="G17" s="71"/>
      <c r="H17" s="11"/>
      <c r="I17" s="11"/>
      <c r="J17" s="71"/>
      <c r="K17" s="71"/>
      <c r="L17" s="71"/>
      <c r="M17" s="71"/>
      <c r="N17" s="11"/>
      <c r="O17" s="11"/>
      <c r="P17" s="71"/>
      <c r="Q17" s="71"/>
      <c r="R17" s="11"/>
      <c r="S17" s="11"/>
    </row>
    <row r="18" spans="1:19" s="27" customFormat="1" ht="27.75" customHeight="1" x14ac:dyDescent="0.25">
      <c r="A18" s="79">
        <v>11</v>
      </c>
      <c r="B18" s="111" t="s">
        <v>51</v>
      </c>
      <c r="C18" s="10"/>
      <c r="D18" s="10"/>
      <c r="E18" s="10"/>
      <c r="F18" s="26"/>
      <c r="G18" s="71"/>
      <c r="H18" s="11"/>
      <c r="I18" s="11"/>
      <c r="J18" s="71"/>
      <c r="K18" s="71"/>
      <c r="L18" s="71"/>
      <c r="M18" s="71"/>
      <c r="N18" s="11"/>
      <c r="O18" s="11"/>
      <c r="P18" s="71"/>
      <c r="Q18" s="71"/>
      <c r="R18" s="11"/>
      <c r="S18" s="11"/>
    </row>
    <row r="19" spans="1:19" s="27" customFormat="1" ht="27.75" customHeight="1" x14ac:dyDescent="0.25">
      <c r="A19" s="79">
        <v>12</v>
      </c>
      <c r="B19" s="111" t="s">
        <v>61</v>
      </c>
      <c r="C19" s="10"/>
      <c r="D19" s="10"/>
      <c r="E19" s="10"/>
      <c r="F19" s="26"/>
      <c r="G19" s="71"/>
      <c r="H19" s="11"/>
      <c r="I19" s="11"/>
      <c r="J19" s="71"/>
      <c r="K19" s="71"/>
      <c r="L19" s="71"/>
      <c r="M19" s="71"/>
      <c r="N19" s="11"/>
      <c r="O19" s="11"/>
      <c r="P19" s="71"/>
      <c r="Q19" s="71"/>
      <c r="R19" s="11"/>
      <c r="S19" s="11"/>
    </row>
    <row r="20" spans="1:19" s="27" customFormat="1" ht="27.75" customHeight="1" x14ac:dyDescent="0.25">
      <c r="A20" s="79">
        <v>13</v>
      </c>
      <c r="B20" s="111" t="s">
        <v>69</v>
      </c>
      <c r="C20" s="10"/>
      <c r="D20" s="10"/>
      <c r="E20" s="10"/>
      <c r="F20" s="26"/>
      <c r="G20" s="71"/>
      <c r="H20" s="11"/>
      <c r="I20" s="11"/>
      <c r="J20" s="71"/>
      <c r="K20" s="71"/>
      <c r="L20" s="71"/>
      <c r="M20" s="71"/>
      <c r="N20" s="11"/>
      <c r="O20" s="11"/>
      <c r="P20" s="71"/>
      <c r="Q20" s="71"/>
      <c r="R20" s="11"/>
      <c r="S20" s="11"/>
    </row>
    <row r="21" spans="1:19" s="27" customFormat="1" ht="27.75" customHeight="1" x14ac:dyDescent="0.25">
      <c r="A21" s="79">
        <v>14</v>
      </c>
      <c r="B21" s="111" t="s">
        <v>222</v>
      </c>
      <c r="C21" s="10"/>
      <c r="D21" s="10"/>
      <c r="E21" s="10"/>
      <c r="F21" s="26"/>
      <c r="G21" s="71"/>
      <c r="H21" s="11"/>
      <c r="I21" s="11"/>
      <c r="J21" s="71"/>
      <c r="K21" s="71"/>
      <c r="L21" s="71"/>
      <c r="M21" s="71"/>
      <c r="N21" s="11"/>
      <c r="O21" s="11"/>
      <c r="P21" s="71"/>
      <c r="Q21" s="71"/>
      <c r="R21" s="11"/>
      <c r="S21" s="11"/>
    </row>
    <row r="22" spans="1:19" s="27" customFormat="1" ht="27.75" customHeight="1" x14ac:dyDescent="0.25">
      <c r="A22" s="79">
        <v>15</v>
      </c>
      <c r="B22" s="111" t="s">
        <v>52</v>
      </c>
      <c r="C22" s="10"/>
      <c r="D22" s="10"/>
      <c r="E22" s="10"/>
      <c r="F22" s="26"/>
      <c r="G22" s="71"/>
      <c r="H22" s="11"/>
      <c r="I22" s="11"/>
      <c r="J22" s="71"/>
      <c r="K22" s="71"/>
      <c r="L22" s="71"/>
      <c r="M22" s="71"/>
      <c r="N22" s="11"/>
      <c r="O22" s="11"/>
      <c r="P22" s="71"/>
      <c r="Q22" s="71"/>
      <c r="R22" s="11"/>
      <c r="S22" s="11"/>
    </row>
    <row r="23" spans="1:19" s="27" customFormat="1" ht="27.75" customHeight="1" x14ac:dyDescent="0.25">
      <c r="A23" s="79">
        <v>16</v>
      </c>
      <c r="B23" s="111" t="s">
        <v>53</v>
      </c>
      <c r="C23" s="10"/>
      <c r="D23" s="10"/>
      <c r="E23" s="10"/>
      <c r="F23" s="26"/>
      <c r="G23" s="71"/>
      <c r="H23" s="11"/>
      <c r="I23" s="11"/>
      <c r="J23" s="71"/>
      <c r="K23" s="71"/>
      <c r="L23" s="71"/>
      <c r="M23" s="71"/>
      <c r="N23" s="11"/>
      <c r="O23" s="11"/>
      <c r="P23" s="71"/>
      <c r="Q23" s="71"/>
      <c r="R23" s="11"/>
      <c r="S23" s="11"/>
    </row>
    <row r="24" spans="1:19" s="27" customFormat="1" ht="27.75" customHeight="1" x14ac:dyDescent="0.25">
      <c r="A24" s="79">
        <v>17</v>
      </c>
      <c r="B24" s="111" t="s">
        <v>49</v>
      </c>
      <c r="C24" s="10"/>
      <c r="D24" s="10"/>
      <c r="E24" s="10"/>
      <c r="F24" s="26"/>
      <c r="G24" s="71"/>
      <c r="H24" s="11"/>
      <c r="I24" s="11"/>
      <c r="J24" s="71"/>
      <c r="K24" s="71"/>
      <c r="L24" s="71"/>
      <c r="M24" s="71"/>
      <c r="N24" s="11"/>
      <c r="O24" s="11"/>
      <c r="P24" s="71"/>
      <c r="Q24" s="71"/>
      <c r="R24" s="11"/>
      <c r="S24" s="11"/>
    </row>
    <row r="25" spans="1:19" s="27" customFormat="1" ht="27.75" customHeight="1" x14ac:dyDescent="0.25">
      <c r="A25" s="79">
        <v>18</v>
      </c>
      <c r="B25" s="111" t="s">
        <v>58</v>
      </c>
      <c r="C25" s="86">
        <v>4</v>
      </c>
      <c r="D25" s="86">
        <v>4</v>
      </c>
      <c r="E25" s="127">
        <f>(165/12)*4</f>
        <v>55</v>
      </c>
      <c r="F25" s="89">
        <v>9.7222222222222224E-3</v>
      </c>
      <c r="G25" s="89">
        <v>9.7222222222222224E-3</v>
      </c>
      <c r="H25" s="89">
        <v>1.1111111111111112E-2</v>
      </c>
      <c r="I25" s="89">
        <v>5.5555555555555552E-2</v>
      </c>
      <c r="J25" s="89">
        <f>H25+I25</f>
        <v>6.6666666666666666E-2</v>
      </c>
      <c r="K25" s="89">
        <f>J25</f>
        <v>6.6666666666666666E-2</v>
      </c>
      <c r="L25" s="89">
        <f>F25+J25</f>
        <v>7.6388888888888895E-2</v>
      </c>
      <c r="M25" s="87">
        <f>L25/C25</f>
        <v>1.9097222222222224E-2</v>
      </c>
      <c r="N25" s="90">
        <f>((C25*24*30)-(J25))*100/(C25*24*30)</f>
        <v>99.997685185185176</v>
      </c>
      <c r="O25" s="90">
        <f>((C25*24*30)-(L27))*100/(C25*24*30)</f>
        <v>100</v>
      </c>
      <c r="P25" s="89">
        <f>G25+K25</f>
        <v>7.6388888888888895E-2</v>
      </c>
      <c r="Q25" s="89">
        <f>P25/C25</f>
        <v>1.9097222222222224E-2</v>
      </c>
      <c r="R25" s="90">
        <f>((C25*24*30)-(K25))*100/(C25*24*30)</f>
        <v>99.997685185185176</v>
      </c>
      <c r="S25" s="90">
        <f>((C25*24*30)-(P25))*100/(C25*24*30)</f>
        <v>99.997347608024697</v>
      </c>
    </row>
    <row r="26" spans="1:19" s="22" customFormat="1" ht="27.75" customHeight="1" x14ac:dyDescent="0.25">
      <c r="A26" s="79">
        <v>19</v>
      </c>
      <c r="B26" s="111" t="s">
        <v>55</v>
      </c>
      <c r="C26" s="86">
        <v>6</v>
      </c>
      <c r="D26" s="86">
        <v>6</v>
      </c>
      <c r="E26" s="86">
        <v>56</v>
      </c>
      <c r="F26" s="88">
        <v>6.25E-2</v>
      </c>
      <c r="G26" s="88">
        <f>F26</f>
        <v>6.25E-2</v>
      </c>
      <c r="H26" s="88">
        <v>0</v>
      </c>
      <c r="I26" s="89">
        <v>4.0972222222222222E-2</v>
      </c>
      <c r="J26" s="89">
        <f t="shared" ref="J26" si="1">H26+I26</f>
        <v>4.0972222222222222E-2</v>
      </c>
      <c r="K26" s="88">
        <f>J26</f>
        <v>4.0972222222222222E-2</v>
      </c>
      <c r="L26" s="89">
        <f t="shared" ref="L26" si="2">F26+J26</f>
        <v>0.10347222222222222</v>
      </c>
      <c r="M26" s="87">
        <f t="shared" ref="M26" si="3">L26/C26</f>
        <v>1.7245370370370369E-2</v>
      </c>
      <c r="N26" s="90">
        <f t="shared" ref="N26" si="4">((C26*24*30)-(J26))*100/(C26*24*30)</f>
        <v>99.999051568930042</v>
      </c>
      <c r="O26" s="90">
        <f t="shared" ref="O26" si="5">((C26*24*30)-(L28))*100/(C26*24*30)</f>
        <v>100</v>
      </c>
      <c r="P26" s="89">
        <f t="shared" ref="P26" si="6">G26+K26</f>
        <v>0.10347222222222222</v>
      </c>
      <c r="Q26" s="89">
        <f t="shared" ref="Q26" si="7">P26/C26</f>
        <v>1.7245370370370369E-2</v>
      </c>
      <c r="R26" s="90">
        <f t="shared" ref="R26" si="8">((C26*24*30)-(K26))*100/(C26*24*30)</f>
        <v>99.999051568930042</v>
      </c>
      <c r="S26" s="90">
        <f t="shared" ref="S26" si="9">((C26*24*30)-(P26))*100/(C26*24*30)</f>
        <v>99.99760480967079</v>
      </c>
    </row>
    <row r="27" spans="1:19" s="22" customFormat="1" ht="27.75" customHeight="1" x14ac:dyDescent="0.25">
      <c r="A27" s="79">
        <v>20</v>
      </c>
      <c r="B27" s="111" t="s">
        <v>56</v>
      </c>
      <c r="C27" s="9"/>
      <c r="D27" s="9"/>
      <c r="E27" s="9"/>
      <c r="F27" s="26"/>
      <c r="G27" s="71"/>
      <c r="H27" s="11"/>
      <c r="I27" s="11"/>
      <c r="J27" s="71"/>
      <c r="K27" s="71"/>
      <c r="L27" s="71"/>
      <c r="M27" s="71"/>
      <c r="N27" s="11"/>
      <c r="O27" s="11"/>
      <c r="P27" s="71"/>
      <c r="Q27" s="71"/>
      <c r="R27" s="11"/>
      <c r="S27" s="11"/>
    </row>
    <row r="28" spans="1:19" s="22" customFormat="1" ht="27.75" customHeight="1" x14ac:dyDescent="0.25">
      <c r="A28" s="79">
        <v>21</v>
      </c>
      <c r="B28" s="111" t="s">
        <v>54</v>
      </c>
      <c r="C28" s="9"/>
      <c r="D28" s="9"/>
      <c r="E28" s="9"/>
      <c r="F28" s="26"/>
      <c r="G28" s="71"/>
      <c r="H28" s="11"/>
      <c r="I28" s="11"/>
      <c r="J28" s="71"/>
      <c r="K28" s="71"/>
      <c r="L28" s="71"/>
      <c r="M28" s="71"/>
      <c r="N28" s="11"/>
      <c r="O28" s="11"/>
      <c r="P28" s="71"/>
      <c r="Q28" s="71"/>
      <c r="R28" s="11"/>
      <c r="S28" s="11"/>
    </row>
    <row r="29" spans="1:19" s="22" customFormat="1" ht="27.75" customHeight="1" x14ac:dyDescent="0.25">
      <c r="A29" s="79">
        <v>22</v>
      </c>
      <c r="B29" s="111" t="s">
        <v>57</v>
      </c>
      <c r="C29" s="9"/>
      <c r="D29" s="9"/>
      <c r="E29" s="9"/>
      <c r="F29" s="26"/>
      <c r="G29" s="71"/>
      <c r="H29" s="11"/>
      <c r="I29" s="11"/>
      <c r="J29" s="71"/>
      <c r="K29" s="71"/>
      <c r="L29" s="71"/>
      <c r="M29" s="71"/>
      <c r="N29" s="11"/>
      <c r="O29" s="11"/>
      <c r="P29" s="71"/>
      <c r="Q29" s="71"/>
      <c r="R29" s="11"/>
      <c r="S29" s="11"/>
    </row>
    <row r="30" spans="1:19" s="22" customFormat="1" ht="27.75" customHeight="1" x14ac:dyDescent="0.25">
      <c r="A30" s="79">
        <v>23</v>
      </c>
      <c r="B30" s="111" t="s">
        <v>60</v>
      </c>
      <c r="C30" s="9"/>
      <c r="D30" s="9"/>
      <c r="E30" s="9"/>
      <c r="F30" s="26"/>
      <c r="G30" s="71"/>
      <c r="H30" s="11"/>
      <c r="I30" s="11"/>
      <c r="J30" s="71"/>
      <c r="K30" s="71"/>
      <c r="L30" s="71"/>
      <c r="M30" s="71"/>
      <c r="N30" s="11"/>
      <c r="O30" s="11"/>
      <c r="P30" s="71"/>
      <c r="Q30" s="71"/>
      <c r="R30" s="11"/>
      <c r="S30" s="11"/>
    </row>
    <row r="31" spans="1:19" s="22" customFormat="1" ht="27.75" customHeight="1" x14ac:dyDescent="0.25">
      <c r="A31" s="79">
        <v>24</v>
      </c>
      <c r="B31" s="111" t="s">
        <v>59</v>
      </c>
      <c r="C31" s="9"/>
      <c r="D31" s="9"/>
      <c r="E31" s="9"/>
      <c r="F31" s="11"/>
      <c r="G31" s="71"/>
      <c r="H31" s="11"/>
      <c r="I31" s="11"/>
      <c r="J31" s="71"/>
      <c r="K31" s="71"/>
      <c r="L31" s="71"/>
      <c r="M31" s="71"/>
      <c r="N31" s="11"/>
      <c r="O31" s="11"/>
      <c r="P31" s="71"/>
      <c r="Q31" s="71"/>
      <c r="R31" s="11"/>
      <c r="S31" s="11"/>
    </row>
    <row r="32" spans="1:19" s="22" customFormat="1" ht="27.75" customHeight="1" x14ac:dyDescent="0.25">
      <c r="A32" s="79">
        <v>25</v>
      </c>
      <c r="B32" s="111" t="s">
        <v>62</v>
      </c>
      <c r="C32" s="9"/>
      <c r="D32" s="9"/>
      <c r="E32" s="9"/>
      <c r="F32" s="11"/>
      <c r="G32" s="71"/>
      <c r="H32" s="11"/>
      <c r="I32" s="11"/>
      <c r="J32" s="71"/>
      <c r="K32" s="71"/>
      <c r="L32" s="71"/>
      <c r="M32" s="71"/>
      <c r="N32" s="11"/>
      <c r="O32" s="11"/>
      <c r="P32" s="71"/>
      <c r="Q32" s="71"/>
      <c r="R32" s="11"/>
      <c r="S32" s="11"/>
    </row>
    <row r="33" spans="1:84" s="22" customFormat="1" ht="27.75" customHeight="1" x14ac:dyDescent="0.25">
      <c r="A33" s="79">
        <v>26</v>
      </c>
      <c r="B33" s="111" t="s">
        <v>63</v>
      </c>
      <c r="C33" s="9"/>
      <c r="D33" s="9"/>
      <c r="E33" s="9"/>
      <c r="F33" s="11"/>
      <c r="G33" s="71"/>
      <c r="H33" s="11"/>
      <c r="I33" s="11"/>
      <c r="J33" s="71"/>
      <c r="K33" s="71"/>
      <c r="L33" s="71"/>
      <c r="M33" s="71"/>
      <c r="N33" s="11"/>
      <c r="O33" s="11"/>
      <c r="P33" s="71"/>
      <c r="Q33" s="71"/>
      <c r="R33" s="11"/>
      <c r="S33" s="11"/>
    </row>
    <row r="34" spans="1:84" s="22" customFormat="1" ht="27.75" customHeight="1" x14ac:dyDescent="0.25">
      <c r="A34" s="79">
        <v>27</v>
      </c>
      <c r="B34" s="111" t="s">
        <v>65</v>
      </c>
      <c r="C34" s="86">
        <v>1</v>
      </c>
      <c r="D34" s="86">
        <v>1</v>
      </c>
      <c r="E34" s="86">
        <v>70</v>
      </c>
      <c r="F34" s="90">
        <v>0</v>
      </c>
      <c r="G34" s="103">
        <v>0</v>
      </c>
      <c r="H34" s="90">
        <v>0</v>
      </c>
      <c r="I34" s="90">
        <v>8.3333333333333329E-2</v>
      </c>
      <c r="J34" s="103">
        <v>8.3333333333333329E-2</v>
      </c>
      <c r="K34" s="103">
        <v>8.3333333333333329E-2</v>
      </c>
      <c r="L34" s="103">
        <v>8.3333333333333329E-2</v>
      </c>
      <c r="M34" s="103">
        <v>8.3333333333333329E-2</v>
      </c>
      <c r="N34" s="90">
        <v>99.988425925925924</v>
      </c>
      <c r="O34" s="90">
        <v>99.988425925925924</v>
      </c>
      <c r="P34" s="103">
        <v>8.3333333333333329E-2</v>
      </c>
      <c r="Q34" s="103">
        <v>8.3333333333333329E-2</v>
      </c>
      <c r="R34" s="90">
        <v>99.988425925925924</v>
      </c>
      <c r="S34" s="90">
        <v>99.98842592592591</v>
      </c>
    </row>
    <row r="35" spans="1:84" s="22" customFormat="1" ht="27.75" customHeight="1" x14ac:dyDescent="0.25">
      <c r="A35" s="79">
        <v>28</v>
      </c>
      <c r="B35" s="111" t="s">
        <v>66</v>
      </c>
      <c r="C35" s="86">
        <v>4</v>
      </c>
      <c r="D35" s="86">
        <v>4</v>
      </c>
      <c r="E35" s="86">
        <v>126</v>
      </c>
      <c r="F35" s="90">
        <v>0</v>
      </c>
      <c r="G35" s="103">
        <v>0</v>
      </c>
      <c r="H35" s="90">
        <v>2.2222222222222223</v>
      </c>
      <c r="I35" s="90">
        <v>1.1284722222222221</v>
      </c>
      <c r="J35" s="103">
        <v>3.3506944444444446</v>
      </c>
      <c r="K35" s="103">
        <v>3.3506944444444446</v>
      </c>
      <c r="L35" s="103">
        <v>3.3506944444444446</v>
      </c>
      <c r="M35" s="103">
        <v>0.83767361111111116</v>
      </c>
      <c r="N35" s="90">
        <v>99.883656442901241</v>
      </c>
      <c r="O35" s="90">
        <v>99.883656442901241</v>
      </c>
      <c r="P35" s="103">
        <v>3.3506944444444446</v>
      </c>
      <c r="Q35" s="103">
        <v>0.83767361111111116</v>
      </c>
      <c r="R35" s="90">
        <v>99.883656442901241</v>
      </c>
      <c r="S35" s="90">
        <v>99.883656442901241</v>
      </c>
    </row>
    <row r="36" spans="1:84" s="22" customFormat="1" ht="27.75" customHeight="1" x14ac:dyDescent="0.25">
      <c r="A36" s="79">
        <v>29</v>
      </c>
      <c r="B36" s="111" t="s">
        <v>67</v>
      </c>
      <c r="C36" s="9"/>
      <c r="D36" s="9"/>
      <c r="E36" s="9"/>
      <c r="F36" s="11"/>
      <c r="G36" s="71"/>
      <c r="H36" s="11"/>
      <c r="I36" s="11"/>
      <c r="J36" s="71"/>
      <c r="K36" s="71"/>
      <c r="L36" s="71"/>
      <c r="M36" s="71"/>
      <c r="N36" s="11"/>
      <c r="O36" s="11"/>
      <c r="P36" s="71"/>
      <c r="Q36" s="71"/>
      <c r="R36" s="11"/>
      <c r="S36" s="11"/>
    </row>
    <row r="37" spans="1:84" s="22" customFormat="1" ht="27.75" customHeight="1" x14ac:dyDescent="0.25">
      <c r="A37" s="79">
        <v>30</v>
      </c>
      <c r="B37" s="111" t="s">
        <v>71</v>
      </c>
      <c r="C37" s="86">
        <v>3</v>
      </c>
      <c r="D37" s="86">
        <v>3</v>
      </c>
      <c r="E37" s="86">
        <v>142</v>
      </c>
      <c r="F37" s="90">
        <v>0.36249999999999999</v>
      </c>
      <c r="G37" s="103">
        <v>0.36249999999999999</v>
      </c>
      <c r="H37" s="90">
        <v>2.0145833333333334</v>
      </c>
      <c r="I37" s="90">
        <v>0.55555555555555558</v>
      </c>
      <c r="J37" s="103">
        <v>2.5701388888888888</v>
      </c>
      <c r="K37" s="103">
        <v>2.5701388888888888</v>
      </c>
      <c r="L37" s="103">
        <v>2.9326388888888886</v>
      </c>
      <c r="M37" s="103">
        <v>0.97754629629629619</v>
      </c>
      <c r="N37" s="90">
        <v>97.144290123456784</v>
      </c>
      <c r="O37" s="90">
        <v>96.741512345679013</v>
      </c>
      <c r="P37" s="103">
        <v>2.9326388888888886</v>
      </c>
      <c r="Q37" s="103">
        <v>0.97754629629629619</v>
      </c>
      <c r="R37" s="90">
        <v>97.144290123456784</v>
      </c>
      <c r="S37" s="90">
        <v>96.741512345679013</v>
      </c>
    </row>
    <row r="38" spans="1:84" s="22" customFormat="1" ht="27.75" customHeight="1" x14ac:dyDescent="0.25">
      <c r="A38" s="79">
        <v>31</v>
      </c>
      <c r="B38" s="111" t="s">
        <v>223</v>
      </c>
      <c r="C38" s="86">
        <v>1</v>
      </c>
      <c r="D38" s="86">
        <v>1</v>
      </c>
      <c r="E38" s="86">
        <v>47</v>
      </c>
      <c r="F38" s="90">
        <v>0.71527777777777779</v>
      </c>
      <c r="G38" s="103">
        <v>0.71527777777777779</v>
      </c>
      <c r="H38" s="90">
        <v>0.46875</v>
      </c>
      <c r="I38" s="90">
        <v>5.9027777777777783E-2</v>
      </c>
      <c r="J38" s="103">
        <v>0.52777777777777779</v>
      </c>
      <c r="K38" s="103">
        <v>0.52777777777777779</v>
      </c>
      <c r="L38" s="103">
        <v>1.2430555555555556</v>
      </c>
      <c r="M38" s="103">
        <v>1.2430555555555556</v>
      </c>
      <c r="N38" s="90">
        <v>98.240740740740733</v>
      </c>
      <c r="O38" s="90">
        <v>95.856481481481481</v>
      </c>
      <c r="P38" s="103">
        <v>1.2430555555555556</v>
      </c>
      <c r="Q38" s="103">
        <v>1.2430555555555556</v>
      </c>
      <c r="R38" s="90">
        <v>98.240740740740733</v>
      </c>
      <c r="S38" s="90">
        <v>95.856481481481481</v>
      </c>
    </row>
    <row r="39" spans="1:84" s="22" customFormat="1" ht="27.75" customHeight="1" x14ac:dyDescent="0.25">
      <c r="A39" s="79">
        <v>32</v>
      </c>
      <c r="B39" s="111" t="s">
        <v>221</v>
      </c>
      <c r="C39" s="86">
        <v>1</v>
      </c>
      <c r="D39" s="86">
        <v>1</v>
      </c>
      <c r="E39" s="86">
        <v>82</v>
      </c>
      <c r="F39" s="90">
        <v>0.24305555555555555</v>
      </c>
      <c r="G39" s="103">
        <v>0.24305555555555555</v>
      </c>
      <c r="H39" s="90">
        <v>0.8125</v>
      </c>
      <c r="I39" s="90">
        <v>0.22291666666666665</v>
      </c>
      <c r="J39" s="103">
        <v>1.0354166666666667</v>
      </c>
      <c r="K39" s="103">
        <v>1.0354166666666667</v>
      </c>
      <c r="L39" s="103">
        <v>1.2784722222222222</v>
      </c>
      <c r="M39" s="103">
        <v>1.2784722222222222</v>
      </c>
      <c r="N39" s="90">
        <v>96.548611111111114</v>
      </c>
      <c r="O39" s="90">
        <v>95.738425925925924</v>
      </c>
      <c r="P39" s="103">
        <v>1.2784722222222222</v>
      </c>
      <c r="Q39" s="103">
        <v>1.2784722222222222</v>
      </c>
      <c r="R39" s="90">
        <v>96.548611111111114</v>
      </c>
      <c r="S39" s="90">
        <v>95.738425925925924</v>
      </c>
    </row>
    <row r="40" spans="1:84" s="22" customFormat="1" ht="27.75" customHeight="1" x14ac:dyDescent="0.25">
      <c r="A40" s="79">
        <v>33</v>
      </c>
      <c r="B40" s="111" t="s">
        <v>224</v>
      </c>
      <c r="C40" s="86">
        <v>1</v>
      </c>
      <c r="D40" s="86">
        <v>1</v>
      </c>
      <c r="E40" s="86">
        <v>53</v>
      </c>
      <c r="F40" s="90">
        <v>24</v>
      </c>
      <c r="G40" s="103">
        <v>24</v>
      </c>
      <c r="H40" s="90">
        <v>0.18749999999999997</v>
      </c>
      <c r="I40" s="90">
        <v>0</v>
      </c>
      <c r="J40" s="103">
        <v>0.18749999999999997</v>
      </c>
      <c r="K40" s="103">
        <v>0.18749999999999997</v>
      </c>
      <c r="L40" s="103">
        <v>24.1875</v>
      </c>
      <c r="M40" s="103">
        <v>24.1875</v>
      </c>
      <c r="N40" s="90">
        <v>99.375</v>
      </c>
      <c r="O40" s="90">
        <v>19.375</v>
      </c>
      <c r="P40" s="103">
        <v>24.1875</v>
      </c>
      <c r="Q40" s="103">
        <v>24.1875</v>
      </c>
      <c r="R40" s="90">
        <v>99.375</v>
      </c>
      <c r="S40" s="90">
        <v>19.375</v>
      </c>
    </row>
    <row r="41" spans="1:84" s="22" customFormat="1" ht="27.75" customHeight="1" x14ac:dyDescent="0.25">
      <c r="A41" s="79">
        <v>34</v>
      </c>
      <c r="B41" s="111" t="s">
        <v>68</v>
      </c>
      <c r="C41" s="86">
        <v>2</v>
      </c>
      <c r="D41" s="86">
        <v>2</v>
      </c>
      <c r="E41" s="86">
        <v>180</v>
      </c>
      <c r="F41" s="90">
        <v>3.8194444444444441E-2</v>
      </c>
      <c r="G41" s="103">
        <v>3.8194444444444441E-2</v>
      </c>
      <c r="H41" s="90">
        <v>1.8159722222222221</v>
      </c>
      <c r="I41" s="90">
        <v>0.23958333333333334</v>
      </c>
      <c r="J41" s="103">
        <v>2.0555555555555554</v>
      </c>
      <c r="K41" s="103">
        <v>2.0555555555555554</v>
      </c>
      <c r="L41" s="103">
        <v>2.09375</v>
      </c>
      <c r="M41" s="103">
        <v>1.046875</v>
      </c>
      <c r="N41" s="90">
        <v>99.857253086419746</v>
      </c>
      <c r="O41" s="90">
        <v>99.854600694444443</v>
      </c>
      <c r="P41" s="103">
        <v>2.09375</v>
      </c>
      <c r="Q41" s="103">
        <v>1.046875</v>
      </c>
      <c r="R41" s="90">
        <v>99.857253086419746</v>
      </c>
      <c r="S41" s="90">
        <v>99.854600694444443</v>
      </c>
    </row>
    <row r="42" spans="1:84" s="22" customFormat="1" ht="27.75" customHeight="1" x14ac:dyDescent="0.25">
      <c r="A42" s="79">
        <v>35</v>
      </c>
      <c r="B42" s="111" t="s">
        <v>70</v>
      </c>
      <c r="C42" s="86">
        <v>4</v>
      </c>
      <c r="D42" s="86">
        <v>4</v>
      </c>
      <c r="E42" s="86">
        <v>251</v>
      </c>
      <c r="F42" s="90">
        <v>9.7222222222222224E-2</v>
      </c>
      <c r="G42" s="103">
        <v>9.7222222222222224E-2</v>
      </c>
      <c r="H42" s="90">
        <v>3.3055555555555554</v>
      </c>
      <c r="I42" s="90">
        <v>1.2743055555555556</v>
      </c>
      <c r="J42" s="103">
        <v>4.5798611111111107</v>
      </c>
      <c r="K42" s="103">
        <v>4.5798611111111107</v>
      </c>
      <c r="L42" s="103">
        <v>4.677083333333333</v>
      </c>
      <c r="M42" s="103">
        <v>1.1692708333333333</v>
      </c>
      <c r="N42" s="90">
        <v>96.183449074074062</v>
      </c>
      <c r="O42" s="90">
        <v>96.102430555555557</v>
      </c>
      <c r="P42" s="103">
        <v>4.677083333333333</v>
      </c>
      <c r="Q42" s="103">
        <v>1.1692708333333333</v>
      </c>
      <c r="R42" s="90">
        <v>96.183449074074062</v>
      </c>
      <c r="S42" s="90">
        <v>96.102430555555557</v>
      </c>
    </row>
    <row r="43" spans="1:84" s="22" customFormat="1" ht="27.75" customHeight="1" x14ac:dyDescent="0.25">
      <c r="A43" s="79">
        <v>36</v>
      </c>
      <c r="B43" s="111" t="s">
        <v>225</v>
      </c>
      <c r="C43" s="79"/>
      <c r="D43" s="79"/>
      <c r="E43" s="79"/>
      <c r="F43" s="81"/>
      <c r="G43" s="71"/>
      <c r="H43" s="81"/>
      <c r="I43" s="81"/>
      <c r="J43" s="71"/>
      <c r="K43" s="71"/>
      <c r="L43" s="71"/>
      <c r="M43" s="71"/>
      <c r="N43" s="81"/>
      <c r="O43" s="81"/>
      <c r="P43" s="71"/>
      <c r="Q43" s="71"/>
      <c r="R43" s="81"/>
      <c r="S43" s="81"/>
    </row>
    <row r="44" spans="1:84" s="22" customFormat="1" ht="27.75" customHeight="1" x14ac:dyDescent="0.25">
      <c r="A44" s="79">
        <v>37</v>
      </c>
      <c r="B44" s="111" t="s">
        <v>226</v>
      </c>
      <c r="C44" s="79"/>
      <c r="D44" s="79"/>
      <c r="E44" s="79"/>
      <c r="F44" s="81"/>
      <c r="G44" s="71"/>
      <c r="H44" s="81"/>
      <c r="I44" s="81"/>
      <c r="J44" s="71"/>
      <c r="K44" s="71"/>
      <c r="L44" s="71"/>
      <c r="M44" s="71"/>
      <c r="N44" s="81"/>
      <c r="O44" s="81"/>
      <c r="P44" s="71"/>
      <c r="Q44" s="71"/>
      <c r="R44" s="81"/>
      <c r="S44" s="81"/>
    </row>
    <row r="45" spans="1:84" s="22" customFormat="1" ht="27.75" customHeight="1" x14ac:dyDescent="0.25">
      <c r="A45" s="79">
        <v>38</v>
      </c>
      <c r="B45" s="111" t="s">
        <v>72</v>
      </c>
      <c r="C45" s="79"/>
      <c r="D45" s="79"/>
      <c r="E45" s="79"/>
      <c r="F45" s="81"/>
      <c r="G45" s="71"/>
      <c r="H45" s="81"/>
      <c r="I45" s="81"/>
      <c r="J45" s="71"/>
      <c r="K45" s="71"/>
      <c r="L45" s="71"/>
      <c r="M45" s="71"/>
      <c r="N45" s="81"/>
      <c r="O45" s="81"/>
      <c r="P45" s="71"/>
      <c r="Q45" s="71"/>
      <c r="R45" s="81"/>
      <c r="S45" s="81"/>
    </row>
    <row r="46" spans="1:84" s="22" customFormat="1" ht="23.25" customHeight="1" x14ac:dyDescent="0.25">
      <c r="A46" s="79">
        <v>39</v>
      </c>
      <c r="B46" s="112" t="s">
        <v>73</v>
      </c>
      <c r="C46" s="86">
        <v>13</v>
      </c>
      <c r="D46" s="86">
        <v>13</v>
      </c>
      <c r="E46" s="86">
        <v>758</v>
      </c>
      <c r="F46" s="90">
        <v>8.2100000000000009</v>
      </c>
      <c r="G46" s="103">
        <v>8.2100000000000009</v>
      </c>
      <c r="H46" s="90">
        <v>229.1</v>
      </c>
      <c r="I46" s="90">
        <v>134.25</v>
      </c>
      <c r="J46" s="103">
        <v>363.35</v>
      </c>
      <c r="K46" s="103">
        <v>363.35</v>
      </c>
      <c r="L46" s="103">
        <v>371.56</v>
      </c>
      <c r="M46" s="103">
        <v>28.581538461538461</v>
      </c>
      <c r="N46" s="90">
        <v>96.118055555555557</v>
      </c>
      <c r="O46" s="90">
        <v>96.030341880341879</v>
      </c>
      <c r="P46" s="103">
        <v>371.56</v>
      </c>
      <c r="Q46" s="103">
        <v>28.581538461538461</v>
      </c>
      <c r="R46" s="90">
        <v>96.118055555555557</v>
      </c>
      <c r="S46" s="90">
        <v>96.030341880341879</v>
      </c>
    </row>
    <row r="47" spans="1:84" s="7" customFormat="1" ht="27.75" customHeight="1" x14ac:dyDescent="0.25">
      <c r="A47" s="160" t="s">
        <v>17</v>
      </c>
      <c r="B47" s="161"/>
      <c r="C47" s="85"/>
      <c r="D47" s="85"/>
      <c r="E47" s="13"/>
      <c r="F47" s="13"/>
      <c r="G47" s="71"/>
      <c r="H47" s="13"/>
      <c r="I47" s="13"/>
      <c r="J47" s="71"/>
      <c r="K47" s="71"/>
      <c r="L47" s="71"/>
      <c r="M47" s="71"/>
      <c r="N47" s="81"/>
      <c r="O47" s="81"/>
      <c r="P47" s="71"/>
      <c r="Q47" s="71"/>
      <c r="R47" s="81"/>
      <c r="S47" s="81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</row>
    <row r="48" spans="1:84" s="15" customFormat="1" ht="119.25" customHeight="1" x14ac:dyDescent="0.25">
      <c r="A48" s="157" t="s">
        <v>74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9"/>
    </row>
    <row r="49" spans="1:19" ht="87" customHeight="1" x14ac:dyDescent="0.25">
      <c r="A49" s="157" t="s">
        <v>95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9"/>
    </row>
  </sheetData>
  <mergeCells count="26">
    <mergeCell ref="A49:S49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47:B47"/>
    <mergeCell ref="A48:S48"/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</mergeCells>
  <printOptions horizontalCentered="1"/>
  <pageMargins left="0.25" right="0.25" top="0.5" bottom="0.5" header="0.25" footer="0"/>
  <pageSetup paperSize="9" scale="59" orientation="landscape" r:id="rId1"/>
  <headerFooter alignWithMargins="0">
    <oddHeader>&amp;RFormat-II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11"/>
  <sheetViews>
    <sheetView view="pageBreakPreview" zoomScale="55" zoomScaleNormal="55" zoomScaleSheetLayoutView="55" workbookViewId="0">
      <selection activeCell="K16" activeCellId="1" sqref="L13 K16"/>
    </sheetView>
  </sheetViews>
  <sheetFormatPr defaultRowHeight="15" x14ac:dyDescent="0.25"/>
  <cols>
    <col min="1" max="1" width="5.140625" customWidth="1"/>
    <col min="2" max="2" width="11.85546875" customWidth="1"/>
    <col min="3" max="4" width="9.42578125" bestFit="1" customWidth="1"/>
    <col min="5" max="5" width="12.5703125" customWidth="1"/>
    <col min="6" max="6" width="11.5703125" customWidth="1"/>
    <col min="7" max="7" width="13.140625" customWidth="1"/>
    <col min="8" max="8" width="13.85546875" bestFit="1" customWidth="1"/>
    <col min="9" max="9" width="13.7109375" customWidth="1"/>
    <col min="10" max="10" width="13.28515625" customWidth="1"/>
    <col min="11" max="11" width="15.28515625" bestFit="1" customWidth="1"/>
    <col min="12" max="12" width="13.28515625" customWidth="1"/>
    <col min="13" max="14" width="10" bestFit="1" customWidth="1"/>
    <col min="15" max="15" width="9.7109375" bestFit="1" customWidth="1"/>
    <col min="16" max="16" width="14.42578125" customWidth="1"/>
    <col min="17" max="17" width="10.140625" customWidth="1"/>
    <col min="18" max="19" width="9.5703125" bestFit="1" customWidth="1"/>
  </cols>
  <sheetData>
    <row r="1" spans="1:20" s="19" customFormat="1" ht="36" customHeight="1" x14ac:dyDescent="0.2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0" s="19" customFormat="1" ht="28.5" customHeight="1" x14ac:dyDescent="0.35">
      <c r="A2" s="178" t="s">
        <v>113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20" s="19" customFormat="1" ht="20.25" customHeight="1" x14ac:dyDescent="0.25">
      <c r="A3" s="163" t="s">
        <v>82</v>
      </c>
      <c r="B3" s="163" t="s">
        <v>83</v>
      </c>
      <c r="C3" s="163" t="s">
        <v>5</v>
      </c>
      <c r="D3" s="170" t="s">
        <v>6</v>
      </c>
      <c r="E3" s="163" t="s">
        <v>114</v>
      </c>
      <c r="F3" s="163" t="s">
        <v>115</v>
      </c>
      <c r="G3" s="163" t="s">
        <v>116</v>
      </c>
      <c r="H3" s="166" t="s">
        <v>117</v>
      </c>
      <c r="I3" s="166"/>
      <c r="J3" s="166"/>
      <c r="K3" s="167" t="s">
        <v>118</v>
      </c>
      <c r="L3" s="170" t="s">
        <v>122</v>
      </c>
      <c r="M3" s="170"/>
      <c r="N3" s="170"/>
      <c r="O3" s="170"/>
      <c r="P3" s="170" t="s">
        <v>84</v>
      </c>
      <c r="Q3" s="170"/>
      <c r="R3" s="170"/>
      <c r="S3" s="170"/>
    </row>
    <row r="4" spans="1:20" s="19" customFormat="1" ht="25.5" customHeight="1" x14ac:dyDescent="0.25">
      <c r="A4" s="164"/>
      <c r="B4" s="164"/>
      <c r="C4" s="164"/>
      <c r="D4" s="170"/>
      <c r="E4" s="164"/>
      <c r="F4" s="164"/>
      <c r="G4" s="164"/>
      <c r="H4" s="166"/>
      <c r="I4" s="166"/>
      <c r="J4" s="166"/>
      <c r="K4" s="168"/>
      <c r="L4" s="170" t="s">
        <v>8</v>
      </c>
      <c r="M4" s="166" t="s">
        <v>9</v>
      </c>
      <c r="N4" s="166" t="s">
        <v>85</v>
      </c>
      <c r="O4" s="166" t="s">
        <v>86</v>
      </c>
      <c r="P4" s="170" t="s">
        <v>123</v>
      </c>
      <c r="Q4" s="166" t="s">
        <v>12</v>
      </c>
      <c r="R4" s="166" t="s">
        <v>87</v>
      </c>
      <c r="S4" s="166" t="s">
        <v>88</v>
      </c>
    </row>
    <row r="5" spans="1:20" s="43" customFormat="1" ht="108" customHeight="1" x14ac:dyDescent="0.25">
      <c r="A5" s="165"/>
      <c r="B5" s="165"/>
      <c r="C5" s="165"/>
      <c r="D5" s="170"/>
      <c r="E5" s="165"/>
      <c r="F5" s="165"/>
      <c r="G5" s="165"/>
      <c r="H5" s="68" t="s">
        <v>15</v>
      </c>
      <c r="I5" s="68" t="s">
        <v>16</v>
      </c>
      <c r="J5" s="68" t="s">
        <v>17</v>
      </c>
      <c r="K5" s="169"/>
      <c r="L5" s="170"/>
      <c r="M5" s="166"/>
      <c r="N5" s="166"/>
      <c r="O5" s="166"/>
      <c r="P5" s="170"/>
      <c r="Q5" s="166"/>
      <c r="R5" s="166"/>
      <c r="S5" s="166"/>
      <c r="T5" s="43" t="s">
        <v>89</v>
      </c>
    </row>
    <row r="6" spans="1:20" ht="18" x14ac:dyDescent="0.25">
      <c r="A6" s="41">
        <v>1</v>
      </c>
      <c r="B6" s="41">
        <v>2</v>
      </c>
      <c r="C6" s="41">
        <v>3</v>
      </c>
      <c r="D6" s="41">
        <v>4</v>
      </c>
      <c r="E6" s="41" t="s">
        <v>18</v>
      </c>
      <c r="F6" s="41">
        <v>5</v>
      </c>
      <c r="G6" s="41" t="s">
        <v>19</v>
      </c>
      <c r="H6" s="41">
        <v>6</v>
      </c>
      <c r="I6" s="41">
        <v>7</v>
      </c>
      <c r="J6" s="41" t="s">
        <v>20</v>
      </c>
      <c r="K6" s="41" t="s">
        <v>21</v>
      </c>
      <c r="L6" s="41" t="s">
        <v>22</v>
      </c>
      <c r="M6" s="41" t="s">
        <v>23</v>
      </c>
      <c r="N6" s="41" t="s">
        <v>24</v>
      </c>
      <c r="O6" s="41" t="s">
        <v>25</v>
      </c>
      <c r="P6" s="41" t="s">
        <v>26</v>
      </c>
      <c r="Q6" s="41" t="s">
        <v>27</v>
      </c>
      <c r="R6" s="41" t="s">
        <v>28</v>
      </c>
      <c r="S6" s="41" t="s">
        <v>29</v>
      </c>
    </row>
    <row r="7" spans="1:20" s="45" customFormat="1" ht="78" customHeight="1" x14ac:dyDescent="0.25">
      <c r="A7" s="44">
        <v>1</v>
      </c>
      <c r="B7" s="44" t="s">
        <v>119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s="45" customFormat="1" ht="78" customHeight="1" x14ac:dyDescent="0.25">
      <c r="A8" s="44">
        <v>2</v>
      </c>
      <c r="B8" s="46" t="s">
        <v>120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20" s="45" customFormat="1" ht="78" customHeight="1" x14ac:dyDescent="0.25">
      <c r="A9" s="44">
        <v>3</v>
      </c>
      <c r="B9" s="44" t="s">
        <v>121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20" s="51" customFormat="1" ht="54" customHeight="1" x14ac:dyDescent="0.25">
      <c r="A10" s="47" t="s">
        <v>17</v>
      </c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</row>
    <row r="11" spans="1:20" s="56" customFormat="1" ht="34.5" customHeight="1" x14ac:dyDescent="0.25">
      <c r="A11" s="52" t="s">
        <v>90</v>
      </c>
      <c r="B11" s="70"/>
      <c r="C11" s="70"/>
      <c r="D11" s="70"/>
      <c r="E11" s="70"/>
      <c r="F11" s="70"/>
      <c r="G11" s="177" t="s">
        <v>91</v>
      </c>
      <c r="H11" s="177"/>
      <c r="I11" s="177"/>
      <c r="J11" s="54">
        <f>+N10</f>
        <v>0</v>
      </c>
      <c r="K11" s="177" t="s">
        <v>92</v>
      </c>
      <c r="L11" s="177"/>
      <c r="M11" s="54">
        <f>+O10</f>
        <v>0</v>
      </c>
      <c r="N11" s="70"/>
      <c r="O11" s="70" t="s">
        <v>93</v>
      </c>
      <c r="P11" s="70"/>
      <c r="Q11" s="54">
        <f>+(J11+M11)/2</f>
        <v>0</v>
      </c>
      <c r="R11" s="70"/>
      <c r="S11" s="55"/>
    </row>
  </sheetData>
  <mergeCells count="23">
    <mergeCell ref="A1:S1"/>
    <mergeCell ref="A2:S2"/>
    <mergeCell ref="A3:A5"/>
    <mergeCell ref="B3:B5"/>
    <mergeCell ref="C3:C5"/>
    <mergeCell ref="D3:D5"/>
    <mergeCell ref="E3:E5"/>
    <mergeCell ref="F3:F5"/>
    <mergeCell ref="G3:G5"/>
    <mergeCell ref="H3:J4"/>
    <mergeCell ref="S4:S5"/>
    <mergeCell ref="G11:I11"/>
    <mergeCell ref="K11:L11"/>
    <mergeCell ref="K3:K5"/>
    <mergeCell ref="L3:O3"/>
    <mergeCell ref="P3:S3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5" right="0.25" top="0.5" bottom="0.5" header="0.25" footer="0.25"/>
  <pageSetup paperSize="9" scale="65" orientation="landscape" r:id="rId1"/>
  <colBreaks count="1" manualBreakCount="1">
    <brk id="19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S18"/>
  <sheetViews>
    <sheetView view="pageBreakPreview" topLeftCell="D4" zoomScale="85" zoomScaleSheetLayoutView="85" workbookViewId="0">
      <selection activeCell="Y23" sqref="Y23"/>
    </sheetView>
  </sheetViews>
  <sheetFormatPr defaultRowHeight="12.75" x14ac:dyDescent="0.2"/>
  <cols>
    <col min="1" max="1" width="3.5703125" style="16" customWidth="1"/>
    <col min="2" max="2" width="13" style="1" customWidth="1"/>
    <col min="3" max="3" width="11.28515625" style="1" customWidth="1"/>
    <col min="4" max="4" width="9.42578125" style="1" customWidth="1"/>
    <col min="5" max="5" width="10.85546875" style="1" customWidth="1"/>
    <col min="6" max="6" width="12.85546875" style="1" customWidth="1"/>
    <col min="7" max="7" width="15.28515625" style="1" customWidth="1"/>
    <col min="8" max="8" width="10.42578125" style="1" customWidth="1"/>
    <col min="9" max="9" width="13.5703125" style="1" customWidth="1"/>
    <col min="10" max="10" width="10.85546875" style="1" customWidth="1"/>
    <col min="11" max="11" width="14" style="1" customWidth="1"/>
    <col min="12" max="12" width="13.85546875" style="1" customWidth="1"/>
    <col min="13" max="13" width="15.42578125" style="1" customWidth="1"/>
    <col min="14" max="14" width="10.85546875" style="1" customWidth="1"/>
    <col min="15" max="15" width="11.42578125" style="1" customWidth="1"/>
    <col min="16" max="17" width="14.5703125" style="1" customWidth="1"/>
    <col min="18" max="18" width="11.85546875" style="1" customWidth="1"/>
    <col min="19" max="19" width="13" style="1" customWidth="1"/>
    <col min="20" max="257" width="9.140625" style="1"/>
    <col min="258" max="258" width="3.5703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3.5703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3.5703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3.5703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3.5703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3.5703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3.5703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3.5703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3.5703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3.5703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3.5703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3.5703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3.5703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3.5703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3.5703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3.5703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3.5703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3.5703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3.5703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3.5703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3.5703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3.5703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3.5703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3.5703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3.5703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3.5703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3.5703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3.5703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3.5703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3.5703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3.5703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3.5703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3.5703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3.5703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3.5703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3.5703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3.5703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3.5703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3.5703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3.5703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3.5703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3.5703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3.5703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3.5703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3.5703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3.5703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3.5703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3.5703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3.5703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3.5703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3.5703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3.5703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3.5703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3.5703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3.5703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3.5703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3.5703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3.5703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3.5703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3.5703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3.5703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3.5703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3.5703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19" ht="18.75" x14ac:dyDescent="0.2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9.5" customHeight="1" x14ac:dyDescent="0.25">
      <c r="A2" s="57"/>
      <c r="B2" s="148" t="s">
        <v>1</v>
      </c>
      <c r="C2" s="148"/>
      <c r="D2" s="57"/>
      <c r="E2" s="61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148" t="s">
        <v>2</v>
      </c>
      <c r="R2" s="148"/>
      <c r="S2" s="57"/>
    </row>
    <row r="3" spans="1:19" ht="48" customHeight="1" x14ac:dyDescent="0.2">
      <c r="A3" s="149" t="s">
        <v>97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1:19" s="4" customFormat="1" ht="31.5" customHeight="1" x14ac:dyDescent="0.25">
      <c r="A4" s="145" t="s">
        <v>3</v>
      </c>
      <c r="B4" s="145" t="s">
        <v>4</v>
      </c>
      <c r="C4" s="138" t="s">
        <v>5</v>
      </c>
      <c r="D4" s="145" t="s">
        <v>6</v>
      </c>
      <c r="E4" s="138" t="s">
        <v>98</v>
      </c>
      <c r="F4" s="138" t="s">
        <v>99</v>
      </c>
      <c r="G4" s="138" t="s">
        <v>100</v>
      </c>
      <c r="H4" s="141" t="s">
        <v>101</v>
      </c>
      <c r="I4" s="141"/>
      <c r="J4" s="141"/>
      <c r="K4" s="142" t="s">
        <v>102</v>
      </c>
      <c r="L4" s="145" t="s">
        <v>103</v>
      </c>
      <c r="M4" s="145"/>
      <c r="N4" s="145"/>
      <c r="O4" s="145"/>
      <c r="P4" s="145" t="s">
        <v>7</v>
      </c>
      <c r="Q4" s="145"/>
      <c r="R4" s="145"/>
      <c r="S4" s="145"/>
    </row>
    <row r="5" spans="1:19" s="4" customFormat="1" ht="15" x14ac:dyDescent="0.25">
      <c r="A5" s="145"/>
      <c r="B5" s="145"/>
      <c r="C5" s="139"/>
      <c r="D5" s="145"/>
      <c r="E5" s="139"/>
      <c r="F5" s="139"/>
      <c r="G5" s="139"/>
      <c r="H5" s="141"/>
      <c r="I5" s="141"/>
      <c r="J5" s="141"/>
      <c r="K5" s="143"/>
      <c r="L5" s="145" t="s">
        <v>8</v>
      </c>
      <c r="M5" s="141" t="s">
        <v>9</v>
      </c>
      <c r="N5" s="141" t="s">
        <v>10</v>
      </c>
      <c r="O5" s="141" t="s">
        <v>11</v>
      </c>
      <c r="P5" s="145" t="s">
        <v>104</v>
      </c>
      <c r="Q5" s="141" t="s">
        <v>12</v>
      </c>
      <c r="R5" s="141" t="s">
        <v>13</v>
      </c>
      <c r="S5" s="141" t="s">
        <v>14</v>
      </c>
    </row>
    <row r="6" spans="1:19" s="4" customFormat="1" ht="73.5" customHeight="1" x14ac:dyDescent="0.25">
      <c r="A6" s="145"/>
      <c r="B6" s="145"/>
      <c r="C6" s="140"/>
      <c r="D6" s="145"/>
      <c r="E6" s="140"/>
      <c r="F6" s="140"/>
      <c r="G6" s="140"/>
      <c r="H6" s="58" t="s">
        <v>15</v>
      </c>
      <c r="I6" s="58" t="s">
        <v>16</v>
      </c>
      <c r="J6" s="58" t="s">
        <v>17</v>
      </c>
      <c r="K6" s="144"/>
      <c r="L6" s="145"/>
      <c r="M6" s="141"/>
      <c r="N6" s="141"/>
      <c r="O6" s="141"/>
      <c r="P6" s="145"/>
      <c r="Q6" s="141"/>
      <c r="R6" s="141"/>
      <c r="S6" s="141"/>
    </row>
    <row r="7" spans="1:19" s="8" customFormat="1" ht="15" x14ac:dyDescent="0.25">
      <c r="A7" s="6">
        <v>1</v>
      </c>
      <c r="B7" s="6">
        <v>2</v>
      </c>
      <c r="C7" s="6">
        <v>3</v>
      </c>
      <c r="D7" s="6">
        <v>4</v>
      </c>
      <c r="E7" s="7" t="s">
        <v>18</v>
      </c>
      <c r="F7" s="6">
        <v>5</v>
      </c>
      <c r="G7" s="6" t="s">
        <v>19</v>
      </c>
      <c r="H7" s="6">
        <v>6</v>
      </c>
      <c r="I7" s="6">
        <v>7</v>
      </c>
      <c r="J7" s="6" t="s">
        <v>20</v>
      </c>
      <c r="K7" s="6" t="s">
        <v>21</v>
      </c>
      <c r="L7" s="6" t="s">
        <v>22</v>
      </c>
      <c r="M7" s="6" t="s">
        <v>23</v>
      </c>
      <c r="N7" s="6" t="s">
        <v>24</v>
      </c>
      <c r="O7" s="6" t="s">
        <v>25</v>
      </c>
      <c r="P7" s="6" t="s">
        <v>26</v>
      </c>
      <c r="Q7" s="6" t="s">
        <v>27</v>
      </c>
      <c r="R7" s="6" t="s">
        <v>28</v>
      </c>
      <c r="S7" s="6" t="s">
        <v>29</v>
      </c>
    </row>
    <row r="8" spans="1:19" ht="57" customHeight="1" x14ac:dyDescent="0.2">
      <c r="A8" s="9">
        <v>1</v>
      </c>
      <c r="B8" s="9" t="s">
        <v>30</v>
      </c>
      <c r="C8" s="9"/>
      <c r="D8" s="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57" customHeight="1" x14ac:dyDescent="0.2">
      <c r="A9" s="9">
        <v>2</v>
      </c>
      <c r="B9" s="9" t="s">
        <v>31</v>
      </c>
      <c r="C9" s="9"/>
      <c r="D9" s="9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57" customHeight="1" x14ac:dyDescent="0.2">
      <c r="A10" s="9">
        <v>3</v>
      </c>
      <c r="B10" s="9" t="s">
        <v>32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57" customHeight="1" x14ac:dyDescent="0.2">
      <c r="A11" s="9">
        <v>4</v>
      </c>
      <c r="B11" s="9" t="s">
        <v>33</v>
      </c>
      <c r="C11" s="9"/>
      <c r="D11" s="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57" customHeight="1" x14ac:dyDescent="0.2">
      <c r="A12" s="9">
        <v>5</v>
      </c>
      <c r="B12" s="9" t="s">
        <v>34</v>
      </c>
      <c r="C12" s="9"/>
      <c r="D12" s="9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57" customHeight="1" x14ac:dyDescent="0.2">
      <c r="A13" s="9">
        <v>6</v>
      </c>
      <c r="B13" s="9" t="s">
        <v>35</v>
      </c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4" customFormat="1" ht="58.5" customHeight="1" x14ac:dyDescent="0.2">
      <c r="A14" s="146" t="s">
        <v>17</v>
      </c>
      <c r="B14" s="146"/>
      <c r="C14" s="59"/>
      <c r="D14" s="59"/>
      <c r="E14" s="59"/>
      <c r="F14" s="59"/>
      <c r="G14" s="13"/>
      <c r="H14" s="59"/>
      <c r="I14" s="59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s="15" customFormat="1" ht="132.75" customHeight="1" x14ac:dyDescent="0.2">
      <c r="A15" s="147" t="s">
        <v>36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ht="96" customHeight="1" x14ac:dyDescent="0.2">
      <c r="A16" s="137" t="s">
        <v>94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</row>
    <row r="17" spans="5:5" ht="18.75" x14ac:dyDescent="0.2">
      <c r="E17" s="9"/>
    </row>
    <row r="18" spans="5:5" ht="18.75" x14ac:dyDescent="0.2">
      <c r="E18" s="9"/>
    </row>
  </sheetData>
  <mergeCells count="26">
    <mergeCell ref="A16:S16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14:B14"/>
    <mergeCell ref="A15:S15"/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</mergeCells>
  <printOptions horizontalCentered="1"/>
  <pageMargins left="0.25" right="0.25" top="0.5" bottom="0.5" header="0.25" footer="0"/>
  <pageSetup paperSize="9" scale="60" orientation="landscape" r:id="rId1"/>
  <headerFooter alignWithMargins="0">
    <oddFooter>&amp;L&amp;F format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F49"/>
  <sheetViews>
    <sheetView view="pageBreakPreview" topLeftCell="A4" zoomScaleSheetLayoutView="100" workbookViewId="0">
      <selection activeCell="C8" sqref="C8:S9"/>
    </sheetView>
  </sheetViews>
  <sheetFormatPr defaultRowHeight="18" x14ac:dyDescent="0.2"/>
  <cols>
    <col min="1" max="1" width="4.140625" style="16" customWidth="1"/>
    <col min="2" max="2" width="17.28515625" style="1" bestFit="1" customWidth="1"/>
    <col min="3" max="3" width="10.42578125" style="1" customWidth="1"/>
    <col min="4" max="4" width="8.7109375" style="1" customWidth="1"/>
    <col min="5" max="5" width="11.85546875" style="31" customWidth="1"/>
    <col min="6" max="6" width="15.28515625" style="1" customWidth="1"/>
    <col min="7" max="7" width="14.5703125" style="1" customWidth="1"/>
    <col min="8" max="8" width="13.42578125" style="1" customWidth="1"/>
    <col min="9" max="9" width="15.7109375" style="1" customWidth="1"/>
    <col min="10" max="10" width="12.42578125" style="1" customWidth="1"/>
    <col min="11" max="11" width="14.7109375" style="1" customWidth="1"/>
    <col min="12" max="12" width="12.42578125" style="1" customWidth="1"/>
    <col min="13" max="13" width="14.5703125" style="1" customWidth="1"/>
    <col min="14" max="14" width="12" style="1" customWidth="1"/>
    <col min="15" max="15" width="10.140625" style="1" customWidth="1"/>
    <col min="16" max="16" width="14.5703125" style="1" customWidth="1"/>
    <col min="17" max="17" width="15.5703125" style="1" customWidth="1"/>
    <col min="18" max="18" width="11.85546875" style="1" customWidth="1"/>
    <col min="19" max="19" width="11.7109375" style="1" customWidth="1"/>
    <col min="20" max="257" width="9.140625" style="1"/>
    <col min="258" max="258" width="5.42578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5.42578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5.42578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5.42578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5.42578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5.42578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5.42578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5.42578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5.42578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5.42578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5.42578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5.42578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5.42578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5.42578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5.42578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5.42578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5.42578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5.42578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5.42578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5.42578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5.42578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5.42578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5.42578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5.42578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5.42578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5.42578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5.42578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5.42578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5.42578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5.42578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5.42578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5.42578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5.42578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5.42578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5.42578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5.42578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5.42578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5.42578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5.42578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5.42578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5.42578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5.42578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5.42578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5.42578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5.42578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5.42578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5.42578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5.42578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5.42578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5.42578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5.42578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5.42578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5.42578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5.42578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5.42578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5.42578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5.42578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5.42578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5.42578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5.42578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5.42578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5.42578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5.42578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19" ht="18.75" x14ac:dyDescent="0.3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8.75" x14ac:dyDescent="0.3">
      <c r="A2" s="67"/>
      <c r="B2" s="151" t="s">
        <v>37</v>
      </c>
      <c r="C2" s="151"/>
      <c r="D2" s="67"/>
      <c r="E2" s="18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151"/>
      <c r="R2" s="151"/>
      <c r="S2" s="67"/>
    </row>
    <row r="3" spans="1:19" ht="39" customHeight="1" x14ac:dyDescent="0.35">
      <c r="A3" s="152" t="s">
        <v>105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s="19" customFormat="1" ht="31.5" customHeight="1" x14ac:dyDescent="0.25">
      <c r="A4" s="154" t="s">
        <v>38</v>
      </c>
      <c r="B4" s="154" t="s">
        <v>39</v>
      </c>
      <c r="C4" s="138" t="s">
        <v>5</v>
      </c>
      <c r="D4" s="145" t="s">
        <v>6</v>
      </c>
      <c r="E4" s="138" t="s">
        <v>106</v>
      </c>
      <c r="F4" s="138" t="s">
        <v>107</v>
      </c>
      <c r="G4" s="138" t="s">
        <v>108</v>
      </c>
      <c r="H4" s="141" t="s">
        <v>101</v>
      </c>
      <c r="I4" s="141"/>
      <c r="J4" s="141"/>
      <c r="K4" s="142" t="s">
        <v>102</v>
      </c>
      <c r="L4" s="145" t="s">
        <v>103</v>
      </c>
      <c r="M4" s="145"/>
      <c r="N4" s="145"/>
      <c r="O4" s="145"/>
      <c r="P4" s="145" t="s">
        <v>7</v>
      </c>
      <c r="Q4" s="145"/>
      <c r="R4" s="145"/>
      <c r="S4" s="145"/>
    </row>
    <row r="5" spans="1:19" s="19" customFormat="1" ht="41.25" customHeight="1" x14ac:dyDescent="0.25">
      <c r="A5" s="155"/>
      <c r="B5" s="155"/>
      <c r="C5" s="139"/>
      <c r="D5" s="145"/>
      <c r="E5" s="139"/>
      <c r="F5" s="139"/>
      <c r="G5" s="139"/>
      <c r="H5" s="141"/>
      <c r="I5" s="141"/>
      <c r="J5" s="141"/>
      <c r="K5" s="143"/>
      <c r="L5" s="145" t="s">
        <v>8</v>
      </c>
      <c r="M5" s="141" t="s">
        <v>9</v>
      </c>
      <c r="N5" s="141" t="s">
        <v>10</v>
      </c>
      <c r="O5" s="141" t="s">
        <v>11</v>
      </c>
      <c r="P5" s="145" t="s">
        <v>104</v>
      </c>
      <c r="Q5" s="141" t="s">
        <v>12</v>
      </c>
      <c r="R5" s="141" t="s">
        <v>13</v>
      </c>
      <c r="S5" s="141" t="s">
        <v>14</v>
      </c>
    </row>
    <row r="6" spans="1:19" s="19" customFormat="1" ht="48" customHeight="1" x14ac:dyDescent="0.25">
      <c r="A6" s="156"/>
      <c r="B6" s="156"/>
      <c r="C6" s="140"/>
      <c r="D6" s="145"/>
      <c r="E6" s="140"/>
      <c r="F6" s="140"/>
      <c r="G6" s="140"/>
      <c r="H6" s="64" t="s">
        <v>40</v>
      </c>
      <c r="I6" s="64" t="s">
        <v>16</v>
      </c>
      <c r="J6" s="64" t="s">
        <v>17</v>
      </c>
      <c r="K6" s="144"/>
      <c r="L6" s="145"/>
      <c r="M6" s="141"/>
      <c r="N6" s="141"/>
      <c r="O6" s="141"/>
      <c r="P6" s="145"/>
      <c r="Q6" s="141"/>
      <c r="R6" s="141"/>
      <c r="S6" s="141"/>
    </row>
    <row r="7" spans="1:19" s="21" customFormat="1" ht="19.5" customHeight="1" x14ac:dyDescent="0.2">
      <c r="A7" s="20">
        <v>1</v>
      </c>
      <c r="B7" s="20">
        <v>2</v>
      </c>
      <c r="C7" s="20">
        <v>3</v>
      </c>
      <c r="D7" s="20">
        <v>4</v>
      </c>
      <c r="E7" s="20" t="s">
        <v>18</v>
      </c>
      <c r="F7" s="20">
        <v>5</v>
      </c>
      <c r="G7" s="20" t="s">
        <v>19</v>
      </c>
      <c r="H7" s="20">
        <v>6</v>
      </c>
      <c r="I7" s="20">
        <v>7</v>
      </c>
      <c r="J7" s="20" t="s">
        <v>20</v>
      </c>
      <c r="K7" s="20" t="s">
        <v>21</v>
      </c>
      <c r="L7" s="20" t="s">
        <v>22</v>
      </c>
      <c r="M7" s="20" t="s">
        <v>23</v>
      </c>
      <c r="N7" s="20" t="s">
        <v>24</v>
      </c>
      <c r="O7" s="20" t="s">
        <v>25</v>
      </c>
      <c r="P7" s="20" t="s">
        <v>26</v>
      </c>
      <c r="Q7" s="20" t="s">
        <v>27</v>
      </c>
      <c r="R7" s="20" t="s">
        <v>28</v>
      </c>
      <c r="S7" s="20" t="s">
        <v>29</v>
      </c>
    </row>
    <row r="8" spans="1:19" s="22" customFormat="1" ht="27.75" customHeight="1" x14ac:dyDescent="0.25">
      <c r="A8" s="9">
        <v>1</v>
      </c>
      <c r="B8" s="111" t="s">
        <v>41</v>
      </c>
      <c r="C8" s="86">
        <v>3</v>
      </c>
      <c r="D8" s="86">
        <v>3</v>
      </c>
      <c r="E8" s="86">
        <v>85</v>
      </c>
      <c r="F8" s="103">
        <v>3.472222222222222E-3</v>
      </c>
      <c r="G8" s="103">
        <f>+F8</f>
        <v>3.472222222222222E-3</v>
      </c>
      <c r="H8" s="103">
        <v>10.704861111111112</v>
      </c>
      <c r="I8" s="103">
        <v>8.6805555555555566E-2</v>
      </c>
      <c r="J8" s="103">
        <f>+H8+I8</f>
        <v>10.791666666666668</v>
      </c>
      <c r="K8" s="103">
        <f>+J8</f>
        <v>10.791666666666668</v>
      </c>
      <c r="L8" s="103">
        <f>+F8+J8</f>
        <v>10.795138888888889</v>
      </c>
      <c r="M8" s="103">
        <f>+L8/C8</f>
        <v>3.5983796296296298</v>
      </c>
      <c r="N8" s="90">
        <f>+((C8*24*30)-J8)/(C8*24*30)*100</f>
        <v>99.50038580246914</v>
      </c>
      <c r="O8" s="90">
        <f>+((C8*24*30)-L8)/(C8*24*30)*100</f>
        <v>99.500225051440339</v>
      </c>
      <c r="P8" s="103">
        <f>+G8+K8</f>
        <v>10.795138888888889</v>
      </c>
      <c r="Q8" s="103">
        <f>+P8/C8</f>
        <v>3.5983796296296298</v>
      </c>
      <c r="R8" s="90">
        <f>+((C8*24*30)-K8)/(C8*24*30)*100</f>
        <v>99.50038580246914</v>
      </c>
      <c r="S8" s="90">
        <f>+((C8*24*30)-(G8+K8))*100/(C8*24*30)</f>
        <v>99.500225051440339</v>
      </c>
    </row>
    <row r="9" spans="1:19" s="22" customFormat="1" ht="27.75" customHeight="1" x14ac:dyDescent="0.25">
      <c r="A9" s="9">
        <v>2</v>
      </c>
      <c r="B9" s="111" t="s">
        <v>42</v>
      </c>
      <c r="C9" s="86">
        <v>1</v>
      </c>
      <c r="D9" s="86">
        <v>1</v>
      </c>
      <c r="E9" s="86">
        <v>19</v>
      </c>
      <c r="F9" s="103">
        <v>2.2222222222222223E-2</v>
      </c>
      <c r="G9" s="103">
        <v>0</v>
      </c>
      <c r="H9" s="103">
        <v>4.3194444444444446</v>
      </c>
      <c r="I9" s="103">
        <v>5.5555555555555552E-2</v>
      </c>
      <c r="J9" s="103">
        <f>+H9+I9</f>
        <v>4.375</v>
      </c>
      <c r="K9" s="103">
        <f>+J9</f>
        <v>4.375</v>
      </c>
      <c r="L9" s="103">
        <f>+F9+J9</f>
        <v>4.3972222222222221</v>
      </c>
      <c r="M9" s="103">
        <f>+L9/C9</f>
        <v>4.3972222222222221</v>
      </c>
      <c r="N9" s="90">
        <f>+((C9*24*30)-J9)/(C9*24*30)*100</f>
        <v>99.392361111111114</v>
      </c>
      <c r="O9" s="90">
        <f>+((C9*24*30)-L9)/(C9*24*30)*100</f>
        <v>99.389274691358025</v>
      </c>
      <c r="P9" s="103">
        <f>+G9+K9</f>
        <v>4.375</v>
      </c>
      <c r="Q9" s="103">
        <f>+P9/C9</f>
        <v>4.375</v>
      </c>
      <c r="R9" s="90">
        <f>+((C9*24*30)-K9)/(C9*24*30)*100</f>
        <v>99.392361111111114</v>
      </c>
      <c r="S9" s="90">
        <f>+((C9*24*30)-(G9+K9))*100/(C9*24*30)</f>
        <v>99.392361111111114</v>
      </c>
    </row>
    <row r="10" spans="1:19" s="22" customFormat="1" ht="27.75" customHeight="1" x14ac:dyDescent="0.25">
      <c r="A10" s="9">
        <v>3</v>
      </c>
      <c r="B10" s="111" t="s">
        <v>46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25" customFormat="1" ht="27.75" customHeight="1" x14ac:dyDescent="0.25">
      <c r="A11" s="9">
        <v>4</v>
      </c>
      <c r="B11" s="111" t="s">
        <v>43</v>
      </c>
      <c r="C11" s="23"/>
      <c r="D11" s="23"/>
      <c r="E11" s="10"/>
      <c r="F11" s="24"/>
      <c r="G11" s="11"/>
      <c r="H11" s="11"/>
      <c r="I11" s="11"/>
      <c r="J11" s="11"/>
      <c r="K11" s="11"/>
      <c r="L11" s="11"/>
      <c r="M11" s="11"/>
      <c r="N11" s="11"/>
      <c r="O11" s="11"/>
      <c r="P11" s="24"/>
      <c r="Q11" s="24"/>
      <c r="R11" s="11"/>
      <c r="S11" s="11"/>
    </row>
    <row r="12" spans="1:19" s="22" customFormat="1" ht="27.75" customHeight="1" x14ac:dyDescent="0.25">
      <c r="A12" s="9">
        <v>5</v>
      </c>
      <c r="B12" s="111" t="s">
        <v>44</v>
      </c>
      <c r="C12" s="9"/>
      <c r="D12" s="9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22" customFormat="1" ht="27.75" customHeight="1" x14ac:dyDescent="0.25">
      <c r="A13" s="9">
        <v>6</v>
      </c>
      <c r="B13" s="111" t="s">
        <v>64</v>
      </c>
      <c r="C13" s="86">
        <v>5</v>
      </c>
      <c r="D13" s="86">
        <v>5</v>
      </c>
      <c r="E13" s="86">
        <v>112</v>
      </c>
      <c r="F13" s="103">
        <v>6.9444444444444441E-3</v>
      </c>
      <c r="G13" s="103">
        <v>0.28819444444444442</v>
      </c>
      <c r="H13" s="103">
        <v>0.83333333333333337</v>
      </c>
      <c r="I13" s="103">
        <v>3.541666666666667</v>
      </c>
      <c r="J13" s="103">
        <v>4.375</v>
      </c>
      <c r="K13" s="103">
        <v>36.795138888888886</v>
      </c>
      <c r="L13" s="103">
        <v>4.3819444444444446</v>
      </c>
      <c r="M13" s="88">
        <v>0.87638888888888888</v>
      </c>
      <c r="N13" s="90">
        <v>99.878472222222229</v>
      </c>
      <c r="O13" s="90">
        <v>99.878279320987659</v>
      </c>
      <c r="P13" s="103">
        <v>37.083333333333329</v>
      </c>
      <c r="Q13" s="103">
        <v>7.4166666666666661</v>
      </c>
      <c r="R13" s="90">
        <v>98.977912808641975</v>
      </c>
      <c r="S13" s="90">
        <v>98.969907407407391</v>
      </c>
    </row>
    <row r="14" spans="1:19" s="22" customFormat="1" ht="27.75" customHeight="1" x14ac:dyDescent="0.25">
      <c r="A14" s="9">
        <v>7</v>
      </c>
      <c r="B14" s="111" t="s">
        <v>45</v>
      </c>
      <c r="C14" s="86">
        <v>2</v>
      </c>
      <c r="D14" s="86">
        <v>2</v>
      </c>
      <c r="E14" s="86">
        <v>97</v>
      </c>
      <c r="F14" s="103">
        <v>6.9444444444444441E-3</v>
      </c>
      <c r="G14" s="103">
        <v>0.28819444444444442</v>
      </c>
      <c r="H14" s="103">
        <v>1.7034722222222223</v>
      </c>
      <c r="I14" s="103">
        <v>1.7381944444444444</v>
      </c>
      <c r="J14" s="103">
        <v>3.4416666666666664</v>
      </c>
      <c r="K14" s="103">
        <v>38.868055555555557</v>
      </c>
      <c r="L14" s="103">
        <v>3.4486111111111111</v>
      </c>
      <c r="M14" s="88">
        <v>1.7243055555555555</v>
      </c>
      <c r="N14" s="90">
        <v>99.760995370370381</v>
      </c>
      <c r="O14" s="90">
        <v>99.760513117283949</v>
      </c>
      <c r="P14" s="103">
        <v>39.15625</v>
      </c>
      <c r="Q14" s="103">
        <v>19.578125</v>
      </c>
      <c r="R14" s="90">
        <v>97.300829475308632</v>
      </c>
      <c r="S14" s="90">
        <v>97.280815972222229</v>
      </c>
    </row>
    <row r="15" spans="1:19" s="22" customFormat="1" ht="27.75" customHeight="1" x14ac:dyDescent="0.25">
      <c r="A15" s="9">
        <v>8</v>
      </c>
      <c r="B15" s="111" t="s">
        <v>47</v>
      </c>
      <c r="C15" s="9"/>
      <c r="D15" s="9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22" customFormat="1" ht="27.75" customHeight="1" x14ac:dyDescent="0.25">
      <c r="A16" s="9">
        <v>9</v>
      </c>
      <c r="B16" s="111" t="s">
        <v>48</v>
      </c>
      <c r="C16" s="9"/>
      <c r="D16" s="9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27" customFormat="1" ht="27.75" customHeight="1" x14ac:dyDescent="0.25">
      <c r="A17" s="9">
        <v>10</v>
      </c>
      <c r="B17" s="111" t="s">
        <v>50</v>
      </c>
      <c r="C17" s="10"/>
      <c r="D17" s="10"/>
      <c r="E17" s="10"/>
      <c r="F17" s="26"/>
      <c r="G17" s="11"/>
      <c r="H17" s="11"/>
      <c r="I17" s="11"/>
      <c r="K17" s="11"/>
      <c r="L17" s="11"/>
      <c r="M17" s="11"/>
      <c r="N17" s="11"/>
      <c r="O17" s="11"/>
      <c r="P17" s="26"/>
      <c r="Q17" s="26"/>
      <c r="R17" s="11"/>
      <c r="S17" s="11"/>
    </row>
    <row r="18" spans="1:19" s="27" customFormat="1" ht="27.75" customHeight="1" x14ac:dyDescent="0.25">
      <c r="A18" s="9">
        <v>11</v>
      </c>
      <c r="B18" s="111" t="s">
        <v>51</v>
      </c>
      <c r="C18" s="10"/>
      <c r="D18" s="10"/>
      <c r="E18" s="10"/>
      <c r="F18" s="26"/>
      <c r="G18" s="11"/>
      <c r="H18" s="11"/>
      <c r="I18" s="11"/>
      <c r="J18" s="11"/>
      <c r="K18" s="11"/>
      <c r="L18" s="11"/>
      <c r="M18" s="11"/>
      <c r="N18" s="11"/>
      <c r="O18" s="11"/>
      <c r="P18" s="26"/>
      <c r="Q18" s="26"/>
      <c r="R18" s="11"/>
      <c r="S18" s="11"/>
    </row>
    <row r="19" spans="1:19" s="27" customFormat="1" ht="27.75" customHeight="1" x14ac:dyDescent="0.25">
      <c r="A19" s="9">
        <v>12</v>
      </c>
      <c r="B19" s="111" t="s">
        <v>61</v>
      </c>
      <c r="C19" s="10"/>
      <c r="D19" s="10"/>
      <c r="E19" s="10"/>
      <c r="F19" s="26"/>
      <c r="G19" s="11"/>
      <c r="H19" s="11"/>
      <c r="I19" s="11"/>
      <c r="J19" s="11"/>
      <c r="K19" s="11"/>
      <c r="L19" s="11"/>
      <c r="M19" s="11"/>
      <c r="N19" s="11"/>
      <c r="O19" s="11"/>
      <c r="P19" s="26"/>
      <c r="Q19" s="26"/>
      <c r="R19" s="11"/>
      <c r="S19" s="11"/>
    </row>
    <row r="20" spans="1:19" s="27" customFormat="1" ht="27.75" customHeight="1" x14ac:dyDescent="0.25">
      <c r="A20" s="9">
        <v>13</v>
      </c>
      <c r="B20" s="111" t="s">
        <v>69</v>
      </c>
      <c r="C20" s="10"/>
      <c r="D20" s="10"/>
      <c r="E20" s="10"/>
      <c r="F20" s="26"/>
      <c r="G20" s="11"/>
      <c r="H20" s="11"/>
      <c r="I20" s="11"/>
      <c r="J20" s="11"/>
      <c r="K20" s="11"/>
      <c r="L20" s="11"/>
      <c r="M20" s="11"/>
      <c r="N20" s="11"/>
      <c r="O20" s="11"/>
      <c r="P20" s="26"/>
      <c r="Q20" s="26"/>
      <c r="R20" s="11"/>
      <c r="S20" s="11"/>
    </row>
    <row r="21" spans="1:19" s="27" customFormat="1" ht="27.75" customHeight="1" x14ac:dyDescent="0.25">
      <c r="A21" s="9">
        <v>14</v>
      </c>
      <c r="B21" s="111" t="s">
        <v>222</v>
      </c>
      <c r="C21" s="10"/>
      <c r="D21" s="10"/>
      <c r="E21" s="10"/>
      <c r="F21" s="26"/>
      <c r="G21" s="11"/>
      <c r="H21" s="11"/>
      <c r="I21" s="11"/>
      <c r="J21" s="11"/>
      <c r="K21" s="11"/>
      <c r="L21" s="11"/>
      <c r="M21" s="11"/>
      <c r="N21" s="11"/>
      <c r="O21" s="11"/>
      <c r="P21" s="26"/>
      <c r="Q21" s="26"/>
      <c r="R21" s="11"/>
      <c r="S21" s="11"/>
    </row>
    <row r="22" spans="1:19" s="27" customFormat="1" ht="27.75" customHeight="1" x14ac:dyDescent="0.25">
      <c r="A22" s="9">
        <v>15</v>
      </c>
      <c r="B22" s="111" t="s">
        <v>52</v>
      </c>
      <c r="C22" s="10"/>
      <c r="D22" s="10"/>
      <c r="E22" s="10"/>
      <c r="F22" s="26"/>
      <c r="G22" s="11"/>
      <c r="H22" s="11"/>
      <c r="I22" s="11"/>
      <c r="J22" s="11"/>
      <c r="K22" s="11"/>
      <c r="L22" s="11"/>
      <c r="M22" s="11"/>
      <c r="N22" s="11"/>
      <c r="O22" s="11"/>
      <c r="P22" s="26"/>
      <c r="Q22" s="26"/>
      <c r="R22" s="11"/>
      <c r="S22" s="11"/>
    </row>
    <row r="23" spans="1:19" s="27" customFormat="1" ht="27.75" customHeight="1" x14ac:dyDescent="0.25">
      <c r="A23" s="9">
        <v>16</v>
      </c>
      <c r="B23" s="111" t="s">
        <v>53</v>
      </c>
      <c r="C23" s="10"/>
      <c r="D23" s="10"/>
      <c r="E23" s="10"/>
      <c r="F23" s="26"/>
      <c r="G23" s="11"/>
      <c r="H23" s="11"/>
      <c r="I23" s="11"/>
      <c r="J23" s="11"/>
      <c r="K23" s="11"/>
      <c r="L23" s="11"/>
      <c r="M23" s="11"/>
      <c r="N23" s="11"/>
      <c r="O23" s="11"/>
      <c r="P23" s="26"/>
      <c r="Q23" s="26"/>
      <c r="R23" s="11"/>
      <c r="S23" s="11"/>
    </row>
    <row r="24" spans="1:19" s="27" customFormat="1" ht="27.75" customHeight="1" x14ac:dyDescent="0.25">
      <c r="A24" s="9">
        <v>17</v>
      </c>
      <c r="B24" s="111" t="s">
        <v>49</v>
      </c>
      <c r="C24" s="10"/>
      <c r="D24" s="10"/>
      <c r="E24" s="10"/>
      <c r="F24" s="26"/>
      <c r="G24" s="11"/>
      <c r="H24" s="11"/>
      <c r="I24" s="11"/>
      <c r="J24" s="11"/>
      <c r="K24" s="11"/>
      <c r="L24" s="11"/>
      <c r="M24" s="11"/>
      <c r="N24" s="11"/>
      <c r="O24" s="11"/>
      <c r="P24" s="26"/>
      <c r="Q24" s="26"/>
      <c r="R24" s="11"/>
      <c r="S24" s="11"/>
    </row>
    <row r="25" spans="1:19" s="27" customFormat="1" ht="27.75" customHeight="1" x14ac:dyDescent="0.25">
      <c r="A25" s="9">
        <v>18</v>
      </c>
      <c r="B25" s="111" t="s">
        <v>58</v>
      </c>
      <c r="C25" s="10"/>
      <c r="D25" s="10"/>
      <c r="E25" s="10"/>
      <c r="F25" s="26"/>
      <c r="G25" s="11"/>
      <c r="H25" s="11"/>
      <c r="I25" s="11"/>
      <c r="J25" s="11"/>
      <c r="K25" s="11"/>
      <c r="L25" s="11"/>
      <c r="M25" s="11"/>
      <c r="N25" s="11"/>
      <c r="O25" s="11"/>
      <c r="P25" s="26"/>
      <c r="Q25" s="26"/>
      <c r="R25" s="11"/>
      <c r="S25" s="11"/>
    </row>
    <row r="26" spans="1:19" s="22" customFormat="1" ht="27.75" customHeight="1" x14ac:dyDescent="0.25">
      <c r="A26" s="9">
        <v>19</v>
      </c>
      <c r="B26" s="111" t="s">
        <v>55</v>
      </c>
      <c r="C26" s="9"/>
      <c r="D26" s="9"/>
      <c r="E26" s="9"/>
      <c r="F26" s="26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s="22" customFormat="1" ht="27.75" customHeight="1" x14ac:dyDescent="0.25">
      <c r="A27" s="9">
        <v>20</v>
      </c>
      <c r="B27" s="111" t="s">
        <v>56</v>
      </c>
      <c r="C27" s="9"/>
      <c r="D27" s="9"/>
      <c r="E27" s="9"/>
      <c r="F27" s="2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s="22" customFormat="1" ht="27.75" customHeight="1" x14ac:dyDescent="0.25">
      <c r="A28" s="9">
        <v>21</v>
      </c>
      <c r="B28" s="111" t="s">
        <v>54</v>
      </c>
      <c r="C28" s="9"/>
      <c r="D28" s="9"/>
      <c r="E28" s="9"/>
      <c r="F28" s="26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s="22" customFormat="1" ht="27.75" customHeight="1" x14ac:dyDescent="0.25">
      <c r="A29" s="9">
        <v>22</v>
      </c>
      <c r="B29" s="111" t="s">
        <v>57</v>
      </c>
      <c r="C29" s="9"/>
      <c r="D29" s="9"/>
      <c r="E29" s="9"/>
      <c r="F29" s="26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s="22" customFormat="1" ht="27.75" customHeight="1" x14ac:dyDescent="0.25">
      <c r="A30" s="9">
        <v>23</v>
      </c>
      <c r="B30" s="111" t="s">
        <v>60</v>
      </c>
      <c r="C30" s="9"/>
      <c r="D30" s="9"/>
      <c r="E30" s="9"/>
      <c r="F30" s="26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s="22" customFormat="1" ht="27.75" customHeight="1" x14ac:dyDescent="0.25">
      <c r="A31" s="9">
        <v>24</v>
      </c>
      <c r="B31" s="111" t="s">
        <v>59</v>
      </c>
      <c r="C31" s="9"/>
      <c r="D31" s="9"/>
      <c r="E31" s="9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s="22" customFormat="1" ht="27.75" customHeight="1" x14ac:dyDescent="0.25">
      <c r="A32" s="9">
        <v>25</v>
      </c>
      <c r="B32" s="111" t="s">
        <v>62</v>
      </c>
      <c r="C32" s="9"/>
      <c r="D32" s="9"/>
      <c r="E32" s="9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84" s="22" customFormat="1" ht="27.75" customHeight="1" x14ac:dyDescent="0.25">
      <c r="A33" s="9">
        <v>26</v>
      </c>
      <c r="B33" s="111" t="s">
        <v>63</v>
      </c>
      <c r="C33" s="9"/>
      <c r="D33" s="9"/>
      <c r="E33" s="9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84" s="22" customFormat="1" ht="27.75" customHeight="1" x14ac:dyDescent="0.25">
      <c r="A34" s="9">
        <v>27</v>
      </c>
      <c r="B34" s="111" t="s">
        <v>65</v>
      </c>
      <c r="C34" s="9"/>
      <c r="D34" s="9"/>
      <c r="E34" s="9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84" s="22" customFormat="1" ht="27.75" customHeight="1" x14ac:dyDescent="0.25">
      <c r="A35" s="9">
        <v>28</v>
      </c>
      <c r="B35" s="111" t="s">
        <v>66</v>
      </c>
      <c r="C35" s="9"/>
      <c r="D35" s="9"/>
      <c r="E35" s="9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84" s="22" customFormat="1" ht="27.75" customHeight="1" x14ac:dyDescent="0.25">
      <c r="A36" s="9">
        <v>29</v>
      </c>
      <c r="B36" s="111" t="s">
        <v>67</v>
      </c>
      <c r="C36" s="9"/>
      <c r="D36" s="9"/>
      <c r="E36" s="9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84" s="22" customFormat="1" ht="27.75" customHeight="1" x14ac:dyDescent="0.25">
      <c r="A37" s="9">
        <v>30</v>
      </c>
      <c r="B37" s="111" t="s">
        <v>71</v>
      </c>
      <c r="C37" s="86">
        <v>3</v>
      </c>
      <c r="D37" s="86">
        <v>3</v>
      </c>
      <c r="E37" s="86">
        <v>145</v>
      </c>
      <c r="F37" s="115">
        <v>0.19444444444444445</v>
      </c>
      <c r="G37" s="115">
        <v>1.1416666666666666</v>
      </c>
      <c r="H37" s="115">
        <v>1.4888888888888889</v>
      </c>
      <c r="I37" s="115">
        <v>2.4451388888888888</v>
      </c>
      <c r="J37" s="115">
        <f>H37+I37</f>
        <v>3.9340277777777777</v>
      </c>
      <c r="K37" s="115">
        <v>20.697916666666668</v>
      </c>
      <c r="L37" s="115">
        <f>F37+J37</f>
        <v>4.1284722222222223</v>
      </c>
      <c r="M37" s="115">
        <f>L37/C37</f>
        <v>1.3761574074074074</v>
      </c>
      <c r="N37" s="90">
        <v>95.628858024691368</v>
      </c>
      <c r="O37" s="90">
        <v>95.412808641975303</v>
      </c>
      <c r="P37" s="115">
        <f t="shared" ref="P37:P39" si="0">G37+K37</f>
        <v>21.839583333333334</v>
      </c>
      <c r="Q37" s="115">
        <f t="shared" ref="Q37:Q39" si="1">P37/C37</f>
        <v>7.2798611111111109</v>
      </c>
      <c r="R37" s="90">
        <v>96.229887674559805</v>
      </c>
      <c r="S37" s="90">
        <v>96.021933819064969</v>
      </c>
    </row>
    <row r="38" spans="1:84" s="22" customFormat="1" ht="27.75" customHeight="1" x14ac:dyDescent="0.25">
      <c r="A38" s="9">
        <v>31</v>
      </c>
      <c r="B38" s="111" t="s">
        <v>223</v>
      </c>
      <c r="C38" s="86">
        <v>1</v>
      </c>
      <c r="D38" s="86">
        <v>1</v>
      </c>
      <c r="E38" s="86">
        <v>79</v>
      </c>
      <c r="F38" s="115">
        <v>0.10416666666666667</v>
      </c>
      <c r="G38" s="115">
        <v>1.8125</v>
      </c>
      <c r="H38" s="115">
        <v>1.1805555555555556</v>
      </c>
      <c r="I38" s="115">
        <v>0.25694444444444448</v>
      </c>
      <c r="J38" s="115">
        <f t="shared" ref="J38:J39" si="2">H38+I38</f>
        <v>1.4375</v>
      </c>
      <c r="K38" s="115">
        <v>7.1840277777777777</v>
      </c>
      <c r="L38" s="115">
        <f t="shared" ref="L38:L39" si="3">F38+J38</f>
        <v>1.5416666666666667</v>
      </c>
      <c r="M38" s="115">
        <f t="shared" ref="M38:M39" si="4">L38/C38</f>
        <v>1.5416666666666667</v>
      </c>
      <c r="N38" s="90">
        <v>95.208333333333329</v>
      </c>
      <c r="O38" s="90">
        <v>94.861111111111114</v>
      </c>
      <c r="P38" s="115">
        <f t="shared" si="0"/>
        <v>8.9965277777777786</v>
      </c>
      <c r="Q38" s="115">
        <f t="shared" si="1"/>
        <v>8.9965277777777786</v>
      </c>
      <c r="R38" s="90">
        <v>96.074301760777175</v>
      </c>
      <c r="S38" s="90">
        <v>95.08386460230723</v>
      </c>
    </row>
    <row r="39" spans="1:84" s="22" customFormat="1" ht="27.75" customHeight="1" x14ac:dyDescent="0.25">
      <c r="A39" s="9">
        <v>32</v>
      </c>
      <c r="B39" s="111" t="s">
        <v>221</v>
      </c>
      <c r="C39" s="86">
        <v>1</v>
      </c>
      <c r="D39" s="86">
        <v>1</v>
      </c>
      <c r="E39" s="86">
        <v>145</v>
      </c>
      <c r="F39" s="115">
        <v>4.5138888888888888E-2</v>
      </c>
      <c r="G39" s="115">
        <v>0.97916666666666663</v>
      </c>
      <c r="H39" s="115">
        <v>3.0638888888888887</v>
      </c>
      <c r="I39" s="115">
        <v>0.91180555555555554</v>
      </c>
      <c r="J39" s="115">
        <f t="shared" si="2"/>
        <v>3.9756944444444442</v>
      </c>
      <c r="K39" s="115">
        <v>12.720833333333331</v>
      </c>
      <c r="L39" s="115">
        <f t="shared" si="3"/>
        <v>4.020833333333333</v>
      </c>
      <c r="M39" s="115">
        <f t="shared" si="4"/>
        <v>4.020833333333333</v>
      </c>
      <c r="N39" s="90">
        <v>86.74768518518519</v>
      </c>
      <c r="O39" s="90">
        <v>86.597222222222229</v>
      </c>
      <c r="P39" s="115">
        <f t="shared" si="0"/>
        <v>13.699999999999998</v>
      </c>
      <c r="Q39" s="115">
        <f t="shared" si="1"/>
        <v>13.699999999999998</v>
      </c>
      <c r="R39" s="90">
        <v>93.048724954462656</v>
      </c>
      <c r="S39" s="90">
        <v>92.513661202185801</v>
      </c>
    </row>
    <row r="40" spans="1:84" s="22" customFormat="1" ht="27.75" customHeight="1" x14ac:dyDescent="0.25">
      <c r="A40" s="9">
        <v>33</v>
      </c>
      <c r="B40" s="111" t="s">
        <v>224</v>
      </c>
      <c r="C40" s="86">
        <v>1</v>
      </c>
      <c r="D40" s="86">
        <v>1</v>
      </c>
      <c r="E40" s="96">
        <v>147</v>
      </c>
      <c r="F40" s="114">
        <v>7.9861111111111119E-2</v>
      </c>
      <c r="G40" s="114">
        <v>1.2729166666666667</v>
      </c>
      <c r="H40" s="114">
        <v>1.1041666666666665</v>
      </c>
      <c r="I40" s="114">
        <v>0.99305555555555547</v>
      </c>
      <c r="J40" s="114">
        <v>2.0972222222222219</v>
      </c>
      <c r="K40" s="114">
        <v>6.0118055555555543</v>
      </c>
      <c r="L40" s="114">
        <v>2.177083333333333</v>
      </c>
      <c r="M40" s="114">
        <v>2.177083333333333</v>
      </c>
      <c r="N40" s="110">
        <v>93.009259259259252</v>
      </c>
      <c r="O40" s="110">
        <v>92.743055555555571</v>
      </c>
      <c r="P40" s="114">
        <v>5.8298611111111107</v>
      </c>
      <c r="Q40" s="114">
        <v>5.8298611111111107</v>
      </c>
      <c r="R40" s="110">
        <v>96.538217138707324</v>
      </c>
      <c r="S40" s="110">
        <v>96.189633260711688</v>
      </c>
    </row>
    <row r="41" spans="1:84" s="22" customFormat="1" ht="27.75" customHeight="1" x14ac:dyDescent="0.25">
      <c r="A41" s="9">
        <v>34</v>
      </c>
      <c r="B41" s="111" t="s">
        <v>68</v>
      </c>
      <c r="C41" s="86">
        <v>2</v>
      </c>
      <c r="D41" s="86">
        <v>2</v>
      </c>
      <c r="E41" s="96">
        <v>262</v>
      </c>
      <c r="F41" s="114">
        <v>0.44722222222222219</v>
      </c>
      <c r="G41" s="114">
        <v>1.0791666666666666</v>
      </c>
      <c r="H41" s="114">
        <v>4.2430555555555554</v>
      </c>
      <c r="I41" s="114">
        <v>0.89236111111111116</v>
      </c>
      <c r="J41" s="114">
        <v>5.1354166666666661</v>
      </c>
      <c r="K41" s="114">
        <v>21.52430555555555</v>
      </c>
      <c r="L41" s="114">
        <v>5.582638888888888</v>
      </c>
      <c r="M41" s="114">
        <v>2.791319444444444</v>
      </c>
      <c r="N41" s="110">
        <v>99.643373842592581</v>
      </c>
      <c r="O41" s="110">
        <v>99.612316743827165</v>
      </c>
      <c r="P41" s="114">
        <v>22.603472222222216</v>
      </c>
      <c r="Q41" s="114">
        <v>11.301736111111108</v>
      </c>
      <c r="R41" s="110">
        <v>99.706913050714107</v>
      </c>
      <c r="S41" s="110">
        <v>99.692218515492613</v>
      </c>
    </row>
    <row r="42" spans="1:84" s="22" customFormat="1" ht="27.75" customHeight="1" x14ac:dyDescent="0.25">
      <c r="A42" s="9">
        <v>35</v>
      </c>
      <c r="B42" s="111" t="s">
        <v>70</v>
      </c>
      <c r="C42" s="86">
        <v>4</v>
      </c>
      <c r="D42" s="86">
        <v>4</v>
      </c>
      <c r="E42" s="96">
        <v>295</v>
      </c>
      <c r="F42" s="114">
        <v>1.3472222222222223</v>
      </c>
      <c r="G42" s="114">
        <v>5.2638888888888893</v>
      </c>
      <c r="H42" s="114">
        <v>3.2951388888888888</v>
      </c>
      <c r="I42" s="114">
        <v>0.88888888888888884</v>
      </c>
      <c r="J42" s="114">
        <v>4.1840277777777777</v>
      </c>
      <c r="K42" s="114">
        <v>26.947916666666664</v>
      </c>
      <c r="L42" s="114">
        <v>5.53125</v>
      </c>
      <c r="M42" s="114">
        <v>1.3828125</v>
      </c>
      <c r="N42" s="110">
        <v>96.51331018518519</v>
      </c>
      <c r="O42" s="110">
        <v>95.390625</v>
      </c>
      <c r="P42" s="114">
        <v>32.211805555555557</v>
      </c>
      <c r="Q42" s="114">
        <v>8.0529513888888893</v>
      </c>
      <c r="R42" s="110">
        <v>96.318590619307841</v>
      </c>
      <c r="S42" s="110">
        <v>95.599480115361274</v>
      </c>
    </row>
    <row r="43" spans="1:84" s="22" customFormat="1" ht="23.25" customHeight="1" x14ac:dyDescent="0.25">
      <c r="A43" s="9">
        <v>36</v>
      </c>
      <c r="B43" s="111" t="s">
        <v>225</v>
      </c>
      <c r="C43" s="9"/>
      <c r="D43" s="9"/>
      <c r="E43" s="9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84" s="22" customFormat="1" ht="27.75" customHeight="1" x14ac:dyDescent="0.25">
      <c r="A44" s="9">
        <v>37</v>
      </c>
      <c r="B44" s="111" t="s">
        <v>226</v>
      </c>
      <c r="C44" s="9"/>
      <c r="D44" s="9"/>
      <c r="E44" s="9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84" s="22" customFormat="1" ht="27.75" customHeight="1" x14ac:dyDescent="0.25">
      <c r="A45" s="9">
        <v>38</v>
      </c>
      <c r="B45" s="111" t="s">
        <v>72</v>
      </c>
      <c r="C45" s="9"/>
      <c r="D45" s="9"/>
      <c r="E45" s="9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84" s="22" customFormat="1" ht="27.75" customHeight="1" x14ac:dyDescent="0.25">
      <c r="A46" s="9">
        <v>39</v>
      </c>
      <c r="B46" s="112" t="s">
        <v>73</v>
      </c>
      <c r="C46" s="9"/>
      <c r="D46" s="9"/>
      <c r="E46" s="9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84" s="7" customFormat="1" ht="27.75" customHeight="1" x14ac:dyDescent="0.25">
      <c r="A47" s="180" t="s">
        <v>17</v>
      </c>
      <c r="B47" s="180"/>
      <c r="C47" s="65"/>
      <c r="D47" s="65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</row>
    <row r="48" spans="1:84" s="15" customFormat="1" ht="119.25" customHeight="1" x14ac:dyDescent="0.25">
      <c r="A48" s="181" t="s">
        <v>74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</row>
    <row r="49" spans="1:19" ht="87" customHeight="1" x14ac:dyDescent="0.25">
      <c r="A49" s="179" t="s">
        <v>95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</row>
  </sheetData>
  <mergeCells count="26"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  <mergeCell ref="A49:S49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47:B47"/>
    <mergeCell ref="A48:S48"/>
  </mergeCells>
  <printOptions horizontalCentered="1"/>
  <pageMargins left="0.25" right="0.25" top="0.5" bottom="0.5" header="0.25" footer="0"/>
  <pageSetup paperSize="9" scale="59" orientation="landscape" r:id="rId1"/>
  <headerFooter alignWithMargins="0">
    <oddHeader>&amp;RFormat-II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W36"/>
  <sheetViews>
    <sheetView view="pageBreakPreview" topLeftCell="A4" zoomScale="85" zoomScaleNormal="130" zoomScaleSheetLayoutView="85" workbookViewId="0">
      <selection activeCell="C10" sqref="C10:S10"/>
    </sheetView>
  </sheetViews>
  <sheetFormatPr defaultRowHeight="12.75" x14ac:dyDescent="0.2"/>
  <cols>
    <col min="1" max="1" width="4.5703125" style="16" customWidth="1"/>
    <col min="2" max="2" width="13.42578125" style="1" customWidth="1"/>
    <col min="3" max="3" width="8.7109375" style="1" customWidth="1"/>
    <col min="4" max="4" width="9.5703125" style="1" customWidth="1"/>
    <col min="5" max="5" width="12.85546875" style="1" customWidth="1"/>
    <col min="6" max="6" width="13.28515625" style="1" customWidth="1"/>
    <col min="7" max="7" width="14.5703125" style="42" customWidth="1"/>
    <col min="8" max="8" width="14.42578125" style="1" customWidth="1"/>
    <col min="9" max="9" width="13.140625" style="1" customWidth="1"/>
    <col min="10" max="10" width="14.5703125" style="1" customWidth="1"/>
    <col min="11" max="11" width="16.140625" style="42" customWidth="1"/>
    <col min="12" max="12" width="14.7109375" style="1" customWidth="1"/>
    <col min="13" max="13" width="11" style="1" customWidth="1"/>
    <col min="14" max="14" width="10.85546875" style="1" customWidth="1"/>
    <col min="15" max="15" width="12.28515625" style="1" customWidth="1"/>
    <col min="16" max="16" width="16.140625" style="1" customWidth="1"/>
    <col min="17" max="17" width="12.85546875" style="1" customWidth="1"/>
    <col min="18" max="18" width="11.85546875" style="1" customWidth="1"/>
    <col min="19" max="19" width="12.28515625" style="1" customWidth="1"/>
    <col min="20" max="257" width="9.140625" style="1"/>
    <col min="258" max="258" width="3.5703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3.5703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3.5703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3.5703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3.5703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3.5703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3.5703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3.5703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3.5703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3.5703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3.5703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3.5703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3.5703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3.5703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3.5703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3.5703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3.5703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3.5703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3.5703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3.5703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3.5703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3.5703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3.5703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3.5703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3.5703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3.5703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3.5703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3.5703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3.5703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3.5703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3.5703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3.5703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3.5703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3.5703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3.5703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3.5703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3.5703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3.5703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3.5703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3.5703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3.5703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3.5703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3.5703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3.5703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3.5703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3.5703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3.5703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3.5703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3.5703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3.5703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3.5703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3.5703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3.5703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3.5703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3.5703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3.5703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3.5703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3.5703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3.5703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3.5703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3.5703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3.5703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3.5703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23" ht="23.25" customHeight="1" x14ac:dyDescent="0.2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3" ht="18" x14ac:dyDescent="0.25">
      <c r="A2" s="69"/>
      <c r="B2" s="173" t="s">
        <v>75</v>
      </c>
      <c r="C2" s="173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73" t="s">
        <v>76</v>
      </c>
      <c r="R2" s="173"/>
      <c r="S2" s="69"/>
    </row>
    <row r="3" spans="1:23" ht="38.25" customHeight="1" x14ac:dyDescent="0.3">
      <c r="A3" s="174" t="s">
        <v>109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23" s="19" customFormat="1" ht="31.5" customHeight="1" x14ac:dyDescent="0.25">
      <c r="A4" s="176" t="s">
        <v>77</v>
      </c>
      <c r="B4" s="176" t="s">
        <v>78</v>
      </c>
      <c r="C4" s="163" t="s">
        <v>5</v>
      </c>
      <c r="D4" s="170" t="s">
        <v>6</v>
      </c>
      <c r="E4" s="163" t="s">
        <v>106</v>
      </c>
      <c r="F4" s="163" t="s">
        <v>107</v>
      </c>
      <c r="G4" s="163" t="s">
        <v>110</v>
      </c>
      <c r="H4" s="166" t="s">
        <v>101</v>
      </c>
      <c r="I4" s="166"/>
      <c r="J4" s="166"/>
      <c r="K4" s="167" t="s">
        <v>111</v>
      </c>
      <c r="L4" s="170" t="s">
        <v>112</v>
      </c>
      <c r="M4" s="170"/>
      <c r="N4" s="170"/>
      <c r="O4" s="170"/>
      <c r="P4" s="170" t="s">
        <v>7</v>
      </c>
      <c r="Q4" s="170"/>
      <c r="R4" s="170"/>
      <c r="S4" s="170"/>
    </row>
    <row r="5" spans="1:23" s="19" customFormat="1" ht="12" customHeight="1" x14ac:dyDescent="0.25">
      <c r="A5" s="176"/>
      <c r="B5" s="176"/>
      <c r="C5" s="164"/>
      <c r="D5" s="170"/>
      <c r="E5" s="164"/>
      <c r="F5" s="164"/>
      <c r="G5" s="164"/>
      <c r="H5" s="166"/>
      <c r="I5" s="166"/>
      <c r="J5" s="166"/>
      <c r="K5" s="168"/>
      <c r="L5" s="170" t="s">
        <v>8</v>
      </c>
      <c r="M5" s="166" t="s">
        <v>9</v>
      </c>
      <c r="N5" s="166" t="s">
        <v>10</v>
      </c>
      <c r="O5" s="166" t="s">
        <v>11</v>
      </c>
      <c r="P5" s="170" t="s">
        <v>104</v>
      </c>
      <c r="Q5" s="166" t="s">
        <v>12</v>
      </c>
      <c r="R5" s="166" t="s">
        <v>13</v>
      </c>
      <c r="S5" s="166" t="s">
        <v>14</v>
      </c>
    </row>
    <row r="6" spans="1:23" s="19" customFormat="1" ht="93.75" customHeight="1" x14ac:dyDescent="0.25">
      <c r="A6" s="176"/>
      <c r="B6" s="176"/>
      <c r="C6" s="165"/>
      <c r="D6" s="170"/>
      <c r="E6" s="165"/>
      <c r="F6" s="165"/>
      <c r="G6" s="165"/>
      <c r="H6" s="68" t="s">
        <v>40</v>
      </c>
      <c r="I6" s="68" t="s">
        <v>16</v>
      </c>
      <c r="J6" s="68" t="s">
        <v>17</v>
      </c>
      <c r="K6" s="169"/>
      <c r="L6" s="170"/>
      <c r="M6" s="166"/>
      <c r="N6" s="166"/>
      <c r="O6" s="166"/>
      <c r="P6" s="170"/>
      <c r="Q6" s="166"/>
      <c r="R6" s="166"/>
      <c r="S6" s="166"/>
    </row>
    <row r="7" spans="1:23" s="21" customFormat="1" ht="22.5" customHeight="1" x14ac:dyDescent="0.2">
      <c r="A7" s="7">
        <v>1</v>
      </c>
      <c r="B7" s="7">
        <v>2</v>
      </c>
      <c r="C7" s="7">
        <v>3</v>
      </c>
      <c r="D7" s="7">
        <v>4</v>
      </c>
      <c r="E7" s="7" t="s">
        <v>18</v>
      </c>
      <c r="F7" s="7">
        <v>5</v>
      </c>
      <c r="G7" s="7" t="s">
        <v>19</v>
      </c>
      <c r="H7" s="7">
        <v>6</v>
      </c>
      <c r="I7" s="7">
        <v>7</v>
      </c>
      <c r="J7" s="7" t="s">
        <v>20</v>
      </c>
      <c r="K7" s="7" t="s">
        <v>21</v>
      </c>
      <c r="L7" s="7" t="s">
        <v>22</v>
      </c>
      <c r="M7" s="7" t="s">
        <v>23</v>
      </c>
      <c r="N7" s="7" t="s">
        <v>24</v>
      </c>
      <c r="O7" s="7" t="s">
        <v>25</v>
      </c>
      <c r="P7" s="7" t="s">
        <v>26</v>
      </c>
      <c r="Q7" s="7" t="s">
        <v>27</v>
      </c>
      <c r="R7" s="7" t="s">
        <v>28</v>
      </c>
      <c r="S7" s="7" t="s">
        <v>29</v>
      </c>
    </row>
    <row r="8" spans="1:23" s="34" customFormat="1" ht="39.75" customHeight="1" x14ac:dyDescent="0.25">
      <c r="A8" s="10">
        <v>1</v>
      </c>
      <c r="B8" s="10" t="s">
        <v>79</v>
      </c>
      <c r="C8" s="10"/>
      <c r="D8" s="10"/>
      <c r="E8" s="10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23" s="37" customFormat="1" ht="39.75" customHeight="1" x14ac:dyDescent="0.25">
      <c r="A9" s="35">
        <v>2</v>
      </c>
      <c r="B9" s="9" t="s">
        <v>80</v>
      </c>
      <c r="C9" s="9"/>
      <c r="D9" s="10"/>
      <c r="E9" s="10"/>
      <c r="F9" s="36"/>
      <c r="G9" s="33"/>
      <c r="H9" s="36"/>
      <c r="I9" s="36"/>
      <c r="J9" s="33"/>
      <c r="K9" s="33"/>
      <c r="L9" s="36"/>
      <c r="M9" s="33"/>
      <c r="N9" s="33"/>
      <c r="O9" s="33"/>
      <c r="P9" s="36"/>
      <c r="Q9" s="36"/>
      <c r="R9" s="33"/>
      <c r="S9" s="33"/>
    </row>
    <row r="10" spans="1:23" s="37" customFormat="1" ht="39.75" customHeight="1" x14ac:dyDescent="0.25">
      <c r="A10" s="10">
        <v>3</v>
      </c>
      <c r="B10" s="9" t="s">
        <v>64</v>
      </c>
      <c r="C10" s="86">
        <v>64</v>
      </c>
      <c r="D10" s="86">
        <v>64</v>
      </c>
      <c r="E10" s="86">
        <v>2675</v>
      </c>
      <c r="F10" s="124">
        <v>6.9444444444444441E-3</v>
      </c>
      <c r="G10" s="123">
        <v>0.30555555555555552</v>
      </c>
      <c r="H10" s="103">
        <v>40.961111111111116</v>
      </c>
      <c r="I10" s="103">
        <v>60.805555555555557</v>
      </c>
      <c r="J10" s="103">
        <v>101.76666666666667</v>
      </c>
      <c r="K10" s="103">
        <v>594.87916666666661</v>
      </c>
      <c r="L10" s="103">
        <v>101.78055555555555</v>
      </c>
      <c r="M10" s="103">
        <v>3.1716316389703483</v>
      </c>
      <c r="N10" s="90">
        <v>99.786276321684582</v>
      </c>
      <c r="O10" s="90">
        <v>99.786247153151137</v>
      </c>
      <c r="P10" s="103">
        <v>595.45555555555552</v>
      </c>
      <c r="Q10" s="103">
        <v>9.303993055555555</v>
      </c>
      <c r="R10" s="90">
        <v>98.750673793122772</v>
      </c>
      <c r="S10" s="90">
        <v>98.750032085386806</v>
      </c>
    </row>
    <row r="11" spans="1:23" s="37" customFormat="1" ht="39.75" customHeight="1" x14ac:dyDescent="0.25">
      <c r="A11" s="10">
        <v>4</v>
      </c>
      <c r="B11" s="9" t="s">
        <v>31</v>
      </c>
      <c r="C11" s="9"/>
      <c r="D11" s="10"/>
      <c r="E11" s="10"/>
      <c r="F11" s="36"/>
      <c r="G11" s="33"/>
      <c r="H11" s="36"/>
      <c r="I11" s="36"/>
      <c r="J11" s="33"/>
      <c r="K11" s="33"/>
      <c r="L11" s="36"/>
      <c r="M11" s="33"/>
      <c r="N11" s="33"/>
      <c r="O11" s="33"/>
      <c r="P11" s="36"/>
      <c r="Q11" s="36"/>
      <c r="R11" s="33"/>
      <c r="S11" s="33"/>
    </row>
    <row r="12" spans="1:23" s="37" customFormat="1" ht="39.75" customHeight="1" x14ac:dyDescent="0.25">
      <c r="A12" s="35">
        <v>5</v>
      </c>
      <c r="B12" s="9" t="s">
        <v>32</v>
      </c>
      <c r="C12" s="9"/>
      <c r="D12" s="10"/>
      <c r="E12" s="10"/>
      <c r="F12" s="36"/>
      <c r="G12" s="33"/>
      <c r="H12" s="36"/>
      <c r="I12" s="36"/>
      <c r="J12" s="33"/>
      <c r="K12" s="33"/>
      <c r="L12" s="36"/>
      <c r="M12" s="33"/>
      <c r="N12" s="33"/>
      <c r="O12" s="33"/>
      <c r="P12" s="36"/>
      <c r="Q12" s="36"/>
      <c r="R12" s="33"/>
      <c r="S12" s="33"/>
      <c r="W12" s="37">
        <v>84581.34</v>
      </c>
    </row>
    <row r="13" spans="1:23" s="37" customFormat="1" ht="39.75" customHeight="1" x14ac:dyDescent="0.25">
      <c r="A13" s="10">
        <v>6</v>
      </c>
      <c r="B13" s="9" t="s">
        <v>67</v>
      </c>
      <c r="C13" s="9"/>
      <c r="D13" s="10"/>
      <c r="E13" s="10"/>
      <c r="F13" s="36"/>
      <c r="G13" s="33"/>
      <c r="H13" s="36"/>
      <c r="I13" s="36"/>
      <c r="J13" s="33"/>
      <c r="K13" s="33"/>
      <c r="L13" s="36"/>
      <c r="M13" s="33"/>
      <c r="N13" s="33"/>
      <c r="O13" s="33"/>
      <c r="P13" s="36"/>
      <c r="Q13" s="36"/>
      <c r="R13" s="33"/>
      <c r="S13" s="33"/>
    </row>
    <row r="14" spans="1:23" s="22" customFormat="1" ht="39.75" customHeight="1" x14ac:dyDescent="0.25">
      <c r="A14" s="10">
        <v>7</v>
      </c>
      <c r="B14" s="9" t="s">
        <v>33</v>
      </c>
      <c r="C14" s="9"/>
      <c r="D14" s="10"/>
      <c r="E14" s="10"/>
      <c r="F14" s="36"/>
      <c r="G14" s="33"/>
      <c r="H14" s="36"/>
      <c r="I14" s="36"/>
      <c r="J14" s="33"/>
      <c r="K14" s="33"/>
      <c r="L14" s="36"/>
      <c r="M14" s="33"/>
      <c r="N14" s="33"/>
      <c r="O14" s="33"/>
      <c r="P14" s="36"/>
      <c r="Q14" s="36"/>
      <c r="R14" s="33"/>
      <c r="S14" s="33"/>
    </row>
    <row r="15" spans="1:23" s="22" customFormat="1" ht="39.75" customHeight="1" x14ac:dyDescent="0.25">
      <c r="A15" s="35">
        <v>8</v>
      </c>
      <c r="B15" s="9" t="s">
        <v>34</v>
      </c>
      <c r="C15" s="9"/>
      <c r="D15" s="10"/>
      <c r="E15" s="10"/>
      <c r="F15" s="36"/>
      <c r="G15" s="33"/>
      <c r="H15" s="36"/>
      <c r="I15" s="36"/>
      <c r="J15" s="33"/>
      <c r="K15" s="33"/>
      <c r="L15" s="36"/>
      <c r="M15" s="33"/>
      <c r="N15" s="33"/>
      <c r="O15" s="33"/>
      <c r="P15" s="36"/>
      <c r="Q15" s="36"/>
      <c r="R15" s="33"/>
      <c r="S15" s="33"/>
    </row>
    <row r="16" spans="1:23" s="37" customFormat="1" ht="39.75" customHeight="1" x14ac:dyDescent="0.25">
      <c r="A16" s="10">
        <v>9</v>
      </c>
      <c r="B16" s="9" t="s">
        <v>35</v>
      </c>
      <c r="C16" s="9"/>
      <c r="D16" s="10"/>
      <c r="E16" s="10"/>
      <c r="F16" s="36"/>
      <c r="G16" s="33"/>
      <c r="H16" s="36"/>
      <c r="I16" s="36"/>
      <c r="J16" s="33"/>
      <c r="K16" s="33"/>
      <c r="L16" s="36"/>
      <c r="M16" s="33"/>
      <c r="N16" s="33"/>
      <c r="O16" s="33"/>
      <c r="P16" s="36"/>
      <c r="Q16" s="36"/>
      <c r="R16" s="33"/>
      <c r="S16" s="33"/>
    </row>
    <row r="17" spans="1:19" s="37" customFormat="1" ht="39.75" customHeight="1" x14ac:dyDescent="0.25">
      <c r="A17" s="10">
        <v>10</v>
      </c>
      <c r="B17" s="29" t="s">
        <v>73</v>
      </c>
      <c r="C17" s="91">
        <v>206</v>
      </c>
      <c r="D17" s="86">
        <v>206</v>
      </c>
      <c r="E17" s="91">
        <v>22917</v>
      </c>
      <c r="F17" s="122">
        <v>35.027777777777771</v>
      </c>
      <c r="G17" s="105">
        <v>98.245138888888874</v>
      </c>
      <c r="H17" s="122">
        <v>1943.2180555555556</v>
      </c>
      <c r="I17" s="122">
        <v>412.38888888888886</v>
      </c>
      <c r="J17" s="105">
        <v>2355.6069444444443</v>
      </c>
      <c r="K17" s="105">
        <v>10741.793055555556</v>
      </c>
      <c r="L17" s="122">
        <v>2327.1138888888891</v>
      </c>
      <c r="M17" s="105">
        <v>11.296669363538296</v>
      </c>
      <c r="N17" s="105">
        <v>79.342198529057399</v>
      </c>
      <c r="O17" s="105">
        <v>78.79789767519145</v>
      </c>
      <c r="P17" s="122">
        <v>10840.038194444445</v>
      </c>
      <c r="Q17" s="122">
        <v>52.621544633225461</v>
      </c>
      <c r="R17" s="105">
        <v>82.453705153955013</v>
      </c>
      <c r="S17" s="105">
        <v>82.623094529119072</v>
      </c>
    </row>
    <row r="18" spans="1:19" s="37" customFormat="1" ht="39.75" customHeight="1" x14ac:dyDescent="0.25">
      <c r="A18" s="35">
        <v>11</v>
      </c>
      <c r="B18" s="29" t="s">
        <v>124</v>
      </c>
      <c r="C18" s="29"/>
      <c r="D18" s="10"/>
      <c r="E18" s="28"/>
      <c r="F18" s="38"/>
      <c r="G18" s="33"/>
      <c r="H18" s="38"/>
      <c r="I18" s="38"/>
      <c r="J18" s="33"/>
      <c r="K18" s="33"/>
      <c r="L18" s="38"/>
      <c r="M18" s="33"/>
      <c r="N18" s="33"/>
      <c r="O18" s="33"/>
      <c r="P18" s="38"/>
      <c r="Q18" s="38"/>
      <c r="R18" s="33"/>
      <c r="S18" s="33"/>
    </row>
    <row r="19" spans="1:19" s="37" customFormat="1" ht="39.75" customHeight="1" x14ac:dyDescent="0.25">
      <c r="A19" s="10">
        <v>12</v>
      </c>
      <c r="B19" s="29" t="s">
        <v>56</v>
      </c>
      <c r="C19" s="29"/>
      <c r="D19" s="10"/>
      <c r="E19" s="28"/>
      <c r="F19" s="38"/>
      <c r="G19" s="33"/>
      <c r="H19" s="38"/>
      <c r="I19" s="38"/>
      <c r="J19" s="33"/>
      <c r="K19" s="33"/>
      <c r="L19" s="38"/>
      <c r="M19" s="33"/>
      <c r="N19" s="33"/>
      <c r="O19" s="33"/>
      <c r="P19" s="38"/>
      <c r="Q19" s="38"/>
      <c r="R19" s="33"/>
      <c r="S19" s="33"/>
    </row>
    <row r="20" spans="1:19" s="41" customFormat="1" ht="39.75" customHeight="1" x14ac:dyDescent="0.25">
      <c r="A20" s="146" t="s">
        <v>17</v>
      </c>
      <c r="B20" s="146"/>
      <c r="C20" s="65"/>
      <c r="D20" s="65"/>
      <c r="E20" s="13"/>
      <c r="F20" s="13"/>
      <c r="G20" s="39"/>
      <c r="H20" s="13"/>
      <c r="I20" s="13"/>
      <c r="J20" s="39"/>
      <c r="K20" s="39"/>
      <c r="L20" s="40"/>
      <c r="M20" s="39"/>
      <c r="N20" s="39"/>
      <c r="O20" s="39"/>
      <c r="P20" s="40"/>
      <c r="Q20" s="40"/>
      <c r="R20" s="39"/>
      <c r="S20" s="39"/>
    </row>
    <row r="21" spans="1:19" s="15" customFormat="1" ht="135" customHeight="1" x14ac:dyDescent="0.25">
      <c r="A21" s="171" t="s">
        <v>81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</row>
    <row r="22" spans="1:19" ht="104.25" customHeight="1" x14ac:dyDescent="0.25">
      <c r="A22" s="162" t="s">
        <v>96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</row>
    <row r="29" spans="1:19" x14ac:dyDescent="0.2">
      <c r="N29" s="1">
        <f>164/2</f>
        <v>82</v>
      </c>
      <c r="O29" s="1">
        <f>82-20</f>
        <v>62</v>
      </c>
    </row>
    <row r="32" spans="1:19" x14ac:dyDescent="0.2">
      <c r="F32" s="1">
        <f>144-119</f>
        <v>25</v>
      </c>
    </row>
    <row r="36" spans="12:12" x14ac:dyDescent="0.2">
      <c r="L36" s="1">
        <f>148-128</f>
        <v>20</v>
      </c>
    </row>
  </sheetData>
  <mergeCells count="26"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  <mergeCell ref="A22:S22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20:B20"/>
    <mergeCell ref="A21:S21"/>
  </mergeCells>
  <printOptions horizontalCentered="1"/>
  <pageMargins left="0.25" right="0.25" top="0.5" bottom="0.5" header="0.25" footer="0"/>
  <pageSetup paperSize="9" scale="60" orientation="landscape" r:id="rId1"/>
  <headerFooter alignWithMargins="0">
    <oddFooter>&amp;L&amp;F format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11"/>
  <sheetViews>
    <sheetView view="pageBreakPreview" zoomScale="55" zoomScaleNormal="55" zoomScaleSheetLayoutView="55" workbookViewId="0">
      <selection activeCell="K16" activeCellId="1" sqref="L13 K16"/>
    </sheetView>
  </sheetViews>
  <sheetFormatPr defaultRowHeight="15" x14ac:dyDescent="0.25"/>
  <cols>
    <col min="1" max="1" width="5.140625" customWidth="1"/>
    <col min="2" max="2" width="11.85546875" customWidth="1"/>
    <col min="3" max="4" width="9.42578125" bestFit="1" customWidth="1"/>
    <col min="5" max="5" width="12.5703125" customWidth="1"/>
    <col min="6" max="6" width="11.5703125" customWidth="1"/>
    <col min="7" max="7" width="13.140625" customWidth="1"/>
    <col min="8" max="8" width="13.85546875" bestFit="1" customWidth="1"/>
    <col min="9" max="9" width="13.7109375" customWidth="1"/>
    <col min="10" max="10" width="13.28515625" customWidth="1"/>
    <col min="11" max="11" width="15.28515625" bestFit="1" customWidth="1"/>
    <col min="12" max="12" width="13.28515625" customWidth="1"/>
    <col min="13" max="14" width="10" bestFit="1" customWidth="1"/>
    <col min="15" max="15" width="9.7109375" bestFit="1" customWidth="1"/>
    <col min="16" max="16" width="14.42578125" customWidth="1"/>
    <col min="17" max="17" width="10.140625" customWidth="1"/>
    <col min="18" max="19" width="9.5703125" bestFit="1" customWidth="1"/>
  </cols>
  <sheetData>
    <row r="1" spans="1:20" s="19" customFormat="1" ht="36" customHeight="1" x14ac:dyDescent="0.2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0" s="19" customFormat="1" ht="28.5" customHeight="1" x14ac:dyDescent="0.35">
      <c r="A2" s="178" t="s">
        <v>113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20" s="19" customFormat="1" ht="20.25" customHeight="1" x14ac:dyDescent="0.25">
      <c r="A3" s="163" t="s">
        <v>82</v>
      </c>
      <c r="B3" s="163" t="s">
        <v>83</v>
      </c>
      <c r="C3" s="163" t="s">
        <v>5</v>
      </c>
      <c r="D3" s="170" t="s">
        <v>6</v>
      </c>
      <c r="E3" s="163" t="s">
        <v>114</v>
      </c>
      <c r="F3" s="163" t="s">
        <v>115</v>
      </c>
      <c r="G3" s="163" t="s">
        <v>116</v>
      </c>
      <c r="H3" s="166" t="s">
        <v>117</v>
      </c>
      <c r="I3" s="166"/>
      <c r="J3" s="166"/>
      <c r="K3" s="167" t="s">
        <v>118</v>
      </c>
      <c r="L3" s="170" t="s">
        <v>122</v>
      </c>
      <c r="M3" s="170"/>
      <c r="N3" s="170"/>
      <c r="O3" s="170"/>
      <c r="P3" s="170" t="s">
        <v>84</v>
      </c>
      <c r="Q3" s="170"/>
      <c r="R3" s="170"/>
      <c r="S3" s="170"/>
    </row>
    <row r="4" spans="1:20" s="19" customFormat="1" ht="25.5" customHeight="1" x14ac:dyDescent="0.25">
      <c r="A4" s="164"/>
      <c r="B4" s="164"/>
      <c r="C4" s="164"/>
      <c r="D4" s="170"/>
      <c r="E4" s="164"/>
      <c r="F4" s="164"/>
      <c r="G4" s="164"/>
      <c r="H4" s="166"/>
      <c r="I4" s="166"/>
      <c r="J4" s="166"/>
      <c r="K4" s="168"/>
      <c r="L4" s="170" t="s">
        <v>8</v>
      </c>
      <c r="M4" s="166" t="s">
        <v>9</v>
      </c>
      <c r="N4" s="166" t="s">
        <v>85</v>
      </c>
      <c r="O4" s="166" t="s">
        <v>86</v>
      </c>
      <c r="P4" s="170" t="s">
        <v>123</v>
      </c>
      <c r="Q4" s="166" t="s">
        <v>12</v>
      </c>
      <c r="R4" s="166" t="s">
        <v>87</v>
      </c>
      <c r="S4" s="166" t="s">
        <v>88</v>
      </c>
    </row>
    <row r="5" spans="1:20" s="43" customFormat="1" ht="108" customHeight="1" x14ac:dyDescent="0.25">
      <c r="A5" s="165"/>
      <c r="B5" s="165"/>
      <c r="C5" s="165"/>
      <c r="D5" s="170"/>
      <c r="E5" s="165"/>
      <c r="F5" s="165"/>
      <c r="G5" s="165"/>
      <c r="H5" s="68" t="s">
        <v>15</v>
      </c>
      <c r="I5" s="68" t="s">
        <v>16</v>
      </c>
      <c r="J5" s="68" t="s">
        <v>17</v>
      </c>
      <c r="K5" s="169"/>
      <c r="L5" s="170"/>
      <c r="M5" s="166"/>
      <c r="N5" s="166"/>
      <c r="O5" s="166"/>
      <c r="P5" s="170"/>
      <c r="Q5" s="166"/>
      <c r="R5" s="166"/>
      <c r="S5" s="166"/>
      <c r="T5" s="43" t="s">
        <v>89</v>
      </c>
    </row>
    <row r="6" spans="1:20" ht="18" x14ac:dyDescent="0.25">
      <c r="A6" s="41">
        <v>1</v>
      </c>
      <c r="B6" s="41">
        <v>2</v>
      </c>
      <c r="C6" s="41">
        <v>3</v>
      </c>
      <c r="D6" s="41">
        <v>4</v>
      </c>
      <c r="E6" s="41" t="s">
        <v>18</v>
      </c>
      <c r="F6" s="41">
        <v>5</v>
      </c>
      <c r="G6" s="41" t="s">
        <v>19</v>
      </c>
      <c r="H6" s="41">
        <v>6</v>
      </c>
      <c r="I6" s="41">
        <v>7</v>
      </c>
      <c r="J6" s="41" t="s">
        <v>20</v>
      </c>
      <c r="K6" s="41" t="s">
        <v>21</v>
      </c>
      <c r="L6" s="41" t="s">
        <v>22</v>
      </c>
      <c r="M6" s="41" t="s">
        <v>23</v>
      </c>
      <c r="N6" s="41" t="s">
        <v>24</v>
      </c>
      <c r="O6" s="41" t="s">
        <v>25</v>
      </c>
      <c r="P6" s="41" t="s">
        <v>26</v>
      </c>
      <c r="Q6" s="41" t="s">
        <v>27</v>
      </c>
      <c r="R6" s="41" t="s">
        <v>28</v>
      </c>
      <c r="S6" s="41" t="s">
        <v>29</v>
      </c>
    </row>
    <row r="7" spans="1:20" s="45" customFormat="1" ht="78" customHeight="1" x14ac:dyDescent="0.25">
      <c r="A7" s="44">
        <v>1</v>
      </c>
      <c r="B7" s="44" t="s">
        <v>119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s="45" customFormat="1" ht="78" customHeight="1" x14ac:dyDescent="0.25">
      <c r="A8" s="44">
        <v>2</v>
      </c>
      <c r="B8" s="46" t="s">
        <v>120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20" s="45" customFormat="1" ht="78" customHeight="1" x14ac:dyDescent="0.25">
      <c r="A9" s="44">
        <v>3</v>
      </c>
      <c r="B9" s="44" t="s">
        <v>121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20" s="51" customFormat="1" ht="54" customHeight="1" x14ac:dyDescent="0.25">
      <c r="A10" s="47" t="s">
        <v>17</v>
      </c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</row>
    <row r="11" spans="1:20" s="56" customFormat="1" ht="34.5" customHeight="1" x14ac:dyDescent="0.25">
      <c r="A11" s="52" t="s">
        <v>90</v>
      </c>
      <c r="B11" s="70"/>
      <c r="C11" s="70"/>
      <c r="D11" s="70"/>
      <c r="E11" s="70"/>
      <c r="F11" s="70"/>
      <c r="G11" s="177" t="s">
        <v>91</v>
      </c>
      <c r="H11" s="177"/>
      <c r="I11" s="177"/>
      <c r="J11" s="54">
        <f>+N10</f>
        <v>0</v>
      </c>
      <c r="K11" s="177" t="s">
        <v>92</v>
      </c>
      <c r="L11" s="177"/>
      <c r="M11" s="54">
        <f>+O10</f>
        <v>0</v>
      </c>
      <c r="N11" s="70"/>
      <c r="O11" s="70" t="s">
        <v>93</v>
      </c>
      <c r="P11" s="70"/>
      <c r="Q11" s="54">
        <f>+(J11+M11)/2</f>
        <v>0</v>
      </c>
      <c r="R11" s="70"/>
      <c r="S11" s="55"/>
    </row>
  </sheetData>
  <mergeCells count="23">
    <mergeCell ref="A1:S1"/>
    <mergeCell ref="A2:S2"/>
    <mergeCell ref="A3:A5"/>
    <mergeCell ref="B3:B5"/>
    <mergeCell ref="C3:C5"/>
    <mergeCell ref="D3:D5"/>
    <mergeCell ref="E3:E5"/>
    <mergeCell ref="F3:F5"/>
    <mergeCell ref="G3:G5"/>
    <mergeCell ref="H3:J4"/>
    <mergeCell ref="S4:S5"/>
    <mergeCell ref="G11:I11"/>
    <mergeCell ref="K11:L11"/>
    <mergeCell ref="K3:K5"/>
    <mergeCell ref="L3:O3"/>
    <mergeCell ref="P3:S3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5" right="0.25" top="0.5" bottom="0.5" header="0.25" footer="0.25"/>
  <pageSetup paperSize="9" scale="65" orientation="landscape" r:id="rId1"/>
  <colBreaks count="1" manualBreakCount="1">
    <brk id="19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S18"/>
  <sheetViews>
    <sheetView view="pageBreakPreview" topLeftCell="D1" zoomScale="85" zoomScaleSheetLayoutView="85" workbookViewId="0">
      <selection activeCell="L17" sqref="L17:L18"/>
    </sheetView>
  </sheetViews>
  <sheetFormatPr defaultRowHeight="12.75" x14ac:dyDescent="0.2"/>
  <cols>
    <col min="1" max="1" width="3.5703125" style="16" customWidth="1"/>
    <col min="2" max="2" width="13" style="1" customWidth="1"/>
    <col min="3" max="3" width="11.28515625" style="1" customWidth="1"/>
    <col min="4" max="4" width="9.42578125" style="1" customWidth="1"/>
    <col min="5" max="5" width="10.85546875" style="1" customWidth="1"/>
    <col min="6" max="6" width="12.85546875" style="1" customWidth="1"/>
    <col min="7" max="7" width="15.28515625" style="1" customWidth="1"/>
    <col min="8" max="8" width="10.42578125" style="1" customWidth="1"/>
    <col min="9" max="9" width="13.5703125" style="1" customWidth="1"/>
    <col min="10" max="10" width="10.85546875" style="1" customWidth="1"/>
    <col min="11" max="11" width="14" style="1" customWidth="1"/>
    <col min="12" max="12" width="13.85546875" style="1" customWidth="1"/>
    <col min="13" max="13" width="15.42578125" style="1" customWidth="1"/>
    <col min="14" max="14" width="10.85546875" style="1" customWidth="1"/>
    <col min="15" max="15" width="11.42578125" style="1" customWidth="1"/>
    <col min="16" max="17" width="14.5703125" style="1" customWidth="1"/>
    <col min="18" max="18" width="11.85546875" style="1" customWidth="1"/>
    <col min="19" max="19" width="13" style="1" customWidth="1"/>
    <col min="20" max="257" width="9.140625" style="1"/>
    <col min="258" max="258" width="3.5703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3.5703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3.5703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3.5703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3.5703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3.5703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3.5703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3.5703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3.5703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3.5703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3.5703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3.5703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3.5703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3.5703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3.5703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3.5703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3.5703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3.5703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3.5703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3.5703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3.5703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3.5703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3.5703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3.5703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3.5703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3.5703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3.5703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3.5703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3.5703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3.5703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3.5703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3.5703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3.5703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3.5703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3.5703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3.5703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3.5703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3.5703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3.5703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3.5703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3.5703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3.5703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3.5703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3.5703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3.5703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3.5703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3.5703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3.5703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3.5703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3.5703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3.5703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3.5703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3.5703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3.5703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3.5703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3.5703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3.5703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3.5703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3.5703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3.5703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3.5703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3.5703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3.5703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19" ht="18.75" x14ac:dyDescent="0.2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9.5" customHeight="1" x14ac:dyDescent="0.25">
      <c r="A2" s="57"/>
      <c r="B2" s="148" t="s">
        <v>1</v>
      </c>
      <c r="C2" s="148"/>
      <c r="D2" s="57"/>
      <c r="E2" s="61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148" t="s">
        <v>2</v>
      </c>
      <c r="R2" s="148"/>
      <c r="S2" s="57"/>
    </row>
    <row r="3" spans="1:19" ht="48" customHeight="1" x14ac:dyDescent="0.2">
      <c r="A3" s="149" t="s">
        <v>97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1:19" s="4" customFormat="1" ht="31.5" customHeight="1" x14ac:dyDescent="0.25">
      <c r="A4" s="145" t="s">
        <v>3</v>
      </c>
      <c r="B4" s="145" t="s">
        <v>4</v>
      </c>
      <c r="C4" s="138" t="s">
        <v>5</v>
      </c>
      <c r="D4" s="145" t="s">
        <v>6</v>
      </c>
      <c r="E4" s="138" t="s">
        <v>98</v>
      </c>
      <c r="F4" s="138" t="s">
        <v>99</v>
      </c>
      <c r="G4" s="138" t="s">
        <v>100</v>
      </c>
      <c r="H4" s="141" t="s">
        <v>101</v>
      </c>
      <c r="I4" s="141"/>
      <c r="J4" s="141"/>
      <c r="K4" s="142" t="s">
        <v>102</v>
      </c>
      <c r="L4" s="145" t="s">
        <v>103</v>
      </c>
      <c r="M4" s="145"/>
      <c r="N4" s="145"/>
      <c r="O4" s="145"/>
      <c r="P4" s="145" t="s">
        <v>7</v>
      </c>
      <c r="Q4" s="145"/>
      <c r="R4" s="145"/>
      <c r="S4" s="145"/>
    </row>
    <row r="5" spans="1:19" s="4" customFormat="1" ht="15" x14ac:dyDescent="0.25">
      <c r="A5" s="145"/>
      <c r="B5" s="145"/>
      <c r="C5" s="139"/>
      <c r="D5" s="145"/>
      <c r="E5" s="139"/>
      <c r="F5" s="139"/>
      <c r="G5" s="139"/>
      <c r="H5" s="141"/>
      <c r="I5" s="141"/>
      <c r="J5" s="141"/>
      <c r="K5" s="143"/>
      <c r="L5" s="145" t="s">
        <v>8</v>
      </c>
      <c r="M5" s="141" t="s">
        <v>9</v>
      </c>
      <c r="N5" s="141" t="s">
        <v>10</v>
      </c>
      <c r="O5" s="141" t="s">
        <v>11</v>
      </c>
      <c r="P5" s="145" t="s">
        <v>104</v>
      </c>
      <c r="Q5" s="141" t="s">
        <v>12</v>
      </c>
      <c r="R5" s="141" t="s">
        <v>13</v>
      </c>
      <c r="S5" s="141" t="s">
        <v>14</v>
      </c>
    </row>
    <row r="6" spans="1:19" s="4" customFormat="1" ht="73.5" customHeight="1" x14ac:dyDescent="0.25">
      <c r="A6" s="145"/>
      <c r="B6" s="145"/>
      <c r="C6" s="140"/>
      <c r="D6" s="145"/>
      <c r="E6" s="140"/>
      <c r="F6" s="140"/>
      <c r="G6" s="140"/>
      <c r="H6" s="58" t="s">
        <v>15</v>
      </c>
      <c r="I6" s="58" t="s">
        <v>16</v>
      </c>
      <c r="J6" s="58" t="s">
        <v>17</v>
      </c>
      <c r="K6" s="144"/>
      <c r="L6" s="145"/>
      <c r="M6" s="141"/>
      <c r="N6" s="141"/>
      <c r="O6" s="141"/>
      <c r="P6" s="145"/>
      <c r="Q6" s="141"/>
      <c r="R6" s="141"/>
      <c r="S6" s="141"/>
    </row>
    <row r="7" spans="1:19" s="8" customFormat="1" ht="15" x14ac:dyDescent="0.25">
      <c r="A7" s="6">
        <v>1</v>
      </c>
      <c r="B7" s="6">
        <v>2</v>
      </c>
      <c r="C7" s="6">
        <v>3</v>
      </c>
      <c r="D7" s="6">
        <v>4</v>
      </c>
      <c r="E7" s="7" t="s">
        <v>18</v>
      </c>
      <c r="F7" s="6">
        <v>5</v>
      </c>
      <c r="G7" s="6" t="s">
        <v>19</v>
      </c>
      <c r="H7" s="6">
        <v>6</v>
      </c>
      <c r="I7" s="6">
        <v>7</v>
      </c>
      <c r="J7" s="6" t="s">
        <v>20</v>
      </c>
      <c r="K7" s="6" t="s">
        <v>21</v>
      </c>
      <c r="L7" s="6" t="s">
        <v>22</v>
      </c>
      <c r="M7" s="6" t="s">
        <v>23</v>
      </c>
      <c r="N7" s="6" t="s">
        <v>24</v>
      </c>
      <c r="O7" s="6" t="s">
        <v>25</v>
      </c>
      <c r="P7" s="6" t="s">
        <v>26</v>
      </c>
      <c r="Q7" s="6" t="s">
        <v>27</v>
      </c>
      <c r="R7" s="6" t="s">
        <v>28</v>
      </c>
      <c r="S7" s="6" t="s">
        <v>29</v>
      </c>
    </row>
    <row r="8" spans="1:19" ht="57" customHeight="1" x14ac:dyDescent="0.2">
      <c r="A8" s="9">
        <v>1</v>
      </c>
      <c r="B8" s="9" t="s">
        <v>30</v>
      </c>
      <c r="C8" s="9"/>
      <c r="D8" s="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57" customHeight="1" x14ac:dyDescent="0.2">
      <c r="A9" s="9">
        <v>2</v>
      </c>
      <c r="B9" s="9" t="s">
        <v>31</v>
      </c>
      <c r="C9" s="9"/>
      <c r="D9" s="9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57" customHeight="1" x14ac:dyDescent="0.2">
      <c r="A10" s="9">
        <v>3</v>
      </c>
      <c r="B10" s="9" t="s">
        <v>32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57" customHeight="1" x14ac:dyDescent="0.2">
      <c r="A11" s="9">
        <v>4</v>
      </c>
      <c r="B11" s="9" t="s">
        <v>33</v>
      </c>
      <c r="C11" s="9"/>
      <c r="D11" s="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57" customHeight="1" x14ac:dyDescent="0.2">
      <c r="A12" s="9">
        <v>5</v>
      </c>
      <c r="B12" s="9" t="s">
        <v>34</v>
      </c>
      <c r="C12" s="9"/>
      <c r="D12" s="9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57" customHeight="1" x14ac:dyDescent="0.2">
      <c r="A13" s="9">
        <v>6</v>
      </c>
      <c r="B13" s="9" t="s">
        <v>35</v>
      </c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4" customFormat="1" ht="58.5" customHeight="1" x14ac:dyDescent="0.2">
      <c r="A14" s="146" t="s">
        <v>17</v>
      </c>
      <c r="B14" s="146"/>
      <c r="C14" s="59"/>
      <c r="D14" s="59"/>
      <c r="E14" s="59"/>
      <c r="F14" s="59"/>
      <c r="G14" s="13"/>
      <c r="H14" s="59"/>
      <c r="I14" s="59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s="15" customFormat="1" ht="132.75" customHeight="1" x14ac:dyDescent="0.2">
      <c r="A15" s="147" t="s">
        <v>36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ht="96" customHeight="1" x14ac:dyDescent="0.2">
      <c r="A16" s="137" t="s">
        <v>94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</row>
    <row r="17" spans="5:5" ht="18.75" x14ac:dyDescent="0.2">
      <c r="E17" s="9"/>
    </row>
    <row r="18" spans="5:5" ht="18.75" x14ac:dyDescent="0.2">
      <c r="E18" s="9"/>
    </row>
  </sheetData>
  <mergeCells count="26">
    <mergeCell ref="A16:S16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14:B14"/>
    <mergeCell ref="A15:S15"/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</mergeCells>
  <printOptions horizontalCentered="1"/>
  <pageMargins left="0.25" right="0.25" top="0.5" bottom="0.5" header="0.25" footer="0"/>
  <pageSetup paperSize="9" scale="60" orientation="landscape" r:id="rId1"/>
  <headerFooter alignWithMargins="0">
    <oddFooter>&amp;L&amp;F format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F49"/>
  <sheetViews>
    <sheetView view="pageBreakPreview" topLeftCell="A38" zoomScaleSheetLayoutView="100" workbookViewId="0">
      <selection activeCell="A47" sqref="A47:XFD72"/>
    </sheetView>
  </sheetViews>
  <sheetFormatPr defaultRowHeight="18" x14ac:dyDescent="0.2"/>
  <cols>
    <col min="1" max="1" width="4.140625" style="16" customWidth="1"/>
    <col min="2" max="2" width="17.28515625" style="1" bestFit="1" customWidth="1"/>
    <col min="3" max="3" width="10.42578125" style="1" customWidth="1"/>
    <col min="4" max="4" width="8.7109375" style="1" customWidth="1"/>
    <col min="5" max="5" width="11.85546875" style="31" customWidth="1"/>
    <col min="6" max="6" width="15.28515625" style="1" customWidth="1"/>
    <col min="7" max="7" width="14.5703125" style="1" customWidth="1"/>
    <col min="8" max="8" width="13.42578125" style="1" customWidth="1"/>
    <col min="9" max="9" width="15.7109375" style="1" customWidth="1"/>
    <col min="10" max="10" width="12.42578125" style="1" customWidth="1"/>
    <col min="11" max="11" width="14.7109375" style="1" customWidth="1"/>
    <col min="12" max="12" width="12.42578125" style="1" customWidth="1"/>
    <col min="13" max="13" width="14.5703125" style="1" customWidth="1"/>
    <col min="14" max="14" width="12" style="1" customWidth="1"/>
    <col min="15" max="15" width="10.140625" style="1" customWidth="1"/>
    <col min="16" max="16" width="14.5703125" style="1" customWidth="1"/>
    <col min="17" max="17" width="15.5703125" style="1" customWidth="1"/>
    <col min="18" max="18" width="11.85546875" style="1" customWidth="1"/>
    <col min="19" max="19" width="11.7109375" style="1" customWidth="1"/>
    <col min="20" max="257" width="9.140625" style="1"/>
    <col min="258" max="258" width="5.42578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5.42578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5.42578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5.42578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5.42578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5.42578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5.42578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5.42578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5.42578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5.42578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5.42578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5.42578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5.42578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5.42578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5.42578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5.42578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5.42578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5.42578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5.42578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5.42578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5.42578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5.42578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5.42578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5.42578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5.42578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5.42578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5.42578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5.42578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5.42578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5.42578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5.42578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5.42578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5.42578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5.42578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5.42578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5.42578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5.42578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5.42578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5.42578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5.42578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5.42578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5.42578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5.42578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5.42578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5.42578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5.42578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5.42578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5.42578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5.42578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5.42578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5.42578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5.42578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5.42578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5.42578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5.42578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5.42578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5.42578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5.42578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5.42578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5.42578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5.42578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5.42578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5.42578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19" ht="18.75" x14ac:dyDescent="0.3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8.75" x14ac:dyDescent="0.3">
      <c r="A2" s="67"/>
      <c r="B2" s="151" t="s">
        <v>37</v>
      </c>
      <c r="C2" s="151"/>
      <c r="D2" s="67"/>
      <c r="E2" s="18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151"/>
      <c r="R2" s="151"/>
      <c r="S2" s="67"/>
    </row>
    <row r="3" spans="1:19" ht="39" customHeight="1" x14ac:dyDescent="0.35">
      <c r="A3" s="152" t="s">
        <v>105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s="19" customFormat="1" ht="31.5" customHeight="1" x14ac:dyDescent="0.25">
      <c r="A4" s="154" t="s">
        <v>38</v>
      </c>
      <c r="B4" s="154" t="s">
        <v>39</v>
      </c>
      <c r="C4" s="138" t="s">
        <v>5</v>
      </c>
      <c r="D4" s="145" t="s">
        <v>6</v>
      </c>
      <c r="E4" s="138" t="s">
        <v>106</v>
      </c>
      <c r="F4" s="138" t="s">
        <v>107</v>
      </c>
      <c r="G4" s="138" t="s">
        <v>108</v>
      </c>
      <c r="H4" s="141" t="s">
        <v>101</v>
      </c>
      <c r="I4" s="141"/>
      <c r="J4" s="141"/>
      <c r="K4" s="142" t="s">
        <v>102</v>
      </c>
      <c r="L4" s="145" t="s">
        <v>103</v>
      </c>
      <c r="M4" s="145"/>
      <c r="N4" s="145"/>
      <c r="O4" s="145"/>
      <c r="P4" s="145" t="s">
        <v>7</v>
      </c>
      <c r="Q4" s="145"/>
      <c r="R4" s="145"/>
      <c r="S4" s="145"/>
    </row>
    <row r="5" spans="1:19" s="19" customFormat="1" ht="41.25" customHeight="1" x14ac:dyDescent="0.25">
      <c r="A5" s="155"/>
      <c r="B5" s="155"/>
      <c r="C5" s="139"/>
      <c r="D5" s="145"/>
      <c r="E5" s="139"/>
      <c r="F5" s="139"/>
      <c r="G5" s="139"/>
      <c r="H5" s="141"/>
      <c r="I5" s="141"/>
      <c r="J5" s="141"/>
      <c r="K5" s="143"/>
      <c r="L5" s="145" t="s">
        <v>8</v>
      </c>
      <c r="M5" s="141" t="s">
        <v>9</v>
      </c>
      <c r="N5" s="141" t="s">
        <v>10</v>
      </c>
      <c r="O5" s="141" t="s">
        <v>11</v>
      </c>
      <c r="P5" s="145" t="s">
        <v>104</v>
      </c>
      <c r="Q5" s="141" t="s">
        <v>12</v>
      </c>
      <c r="R5" s="141" t="s">
        <v>13</v>
      </c>
      <c r="S5" s="141" t="s">
        <v>14</v>
      </c>
    </row>
    <row r="6" spans="1:19" s="19" customFormat="1" ht="48" customHeight="1" x14ac:dyDescent="0.25">
      <c r="A6" s="156"/>
      <c r="B6" s="156"/>
      <c r="C6" s="140"/>
      <c r="D6" s="145"/>
      <c r="E6" s="140"/>
      <c r="F6" s="140"/>
      <c r="G6" s="140"/>
      <c r="H6" s="64" t="s">
        <v>40</v>
      </c>
      <c r="I6" s="64" t="s">
        <v>16</v>
      </c>
      <c r="J6" s="64" t="s">
        <v>17</v>
      </c>
      <c r="K6" s="144"/>
      <c r="L6" s="145"/>
      <c r="M6" s="141"/>
      <c r="N6" s="141"/>
      <c r="O6" s="141"/>
      <c r="P6" s="145"/>
      <c r="Q6" s="141"/>
      <c r="R6" s="141"/>
      <c r="S6" s="141"/>
    </row>
    <row r="7" spans="1:19" s="21" customFormat="1" ht="19.5" customHeight="1" x14ac:dyDescent="0.2">
      <c r="A7" s="20">
        <v>1</v>
      </c>
      <c r="B7" s="20">
        <v>2</v>
      </c>
      <c r="C7" s="20">
        <v>3</v>
      </c>
      <c r="D7" s="20">
        <v>4</v>
      </c>
      <c r="E7" s="20" t="s">
        <v>18</v>
      </c>
      <c r="F7" s="20">
        <v>5</v>
      </c>
      <c r="G7" s="20" t="s">
        <v>19</v>
      </c>
      <c r="H7" s="20">
        <v>6</v>
      </c>
      <c r="I7" s="20">
        <v>7</v>
      </c>
      <c r="J7" s="20" t="s">
        <v>20</v>
      </c>
      <c r="K7" s="20" t="s">
        <v>21</v>
      </c>
      <c r="L7" s="20" t="s">
        <v>22</v>
      </c>
      <c r="M7" s="20" t="s">
        <v>23</v>
      </c>
      <c r="N7" s="20" t="s">
        <v>24</v>
      </c>
      <c r="O7" s="20" t="s">
        <v>25</v>
      </c>
      <c r="P7" s="20" t="s">
        <v>26</v>
      </c>
      <c r="Q7" s="20" t="s">
        <v>27</v>
      </c>
      <c r="R7" s="20" t="s">
        <v>28</v>
      </c>
      <c r="S7" s="20" t="s">
        <v>29</v>
      </c>
    </row>
    <row r="8" spans="1:19" s="22" customFormat="1" ht="27.75" customHeight="1" x14ac:dyDescent="0.25">
      <c r="A8" s="9">
        <v>1</v>
      </c>
      <c r="B8" s="111" t="s">
        <v>41</v>
      </c>
      <c r="C8" s="9">
        <v>3</v>
      </c>
      <c r="D8" s="9">
        <v>3</v>
      </c>
      <c r="E8" s="10">
        <v>85</v>
      </c>
      <c r="F8" s="71">
        <v>3.472222222222222E-3</v>
      </c>
      <c r="G8" s="71">
        <f>+F8</f>
        <v>3.472222222222222E-3</v>
      </c>
      <c r="H8" s="71">
        <v>10.704861111111112</v>
      </c>
      <c r="I8" s="71">
        <v>8.6805555555555566E-2</v>
      </c>
      <c r="J8" s="71">
        <f>+H8+I8</f>
        <v>10.791666666666668</v>
      </c>
      <c r="K8" s="71">
        <f>+J8</f>
        <v>10.791666666666668</v>
      </c>
      <c r="L8" s="71">
        <f>+F8+J8</f>
        <v>10.795138888888889</v>
      </c>
      <c r="M8" s="71">
        <f>+L8/C8</f>
        <v>3.5983796296296298</v>
      </c>
      <c r="N8" s="11">
        <f>+((C8*24*30)-J8)/(C8*24*30)*100</f>
        <v>99.50038580246914</v>
      </c>
      <c r="O8" s="11">
        <f>+((C8*24*30)-L8)/(C8*24*30)*100</f>
        <v>99.500225051440339</v>
      </c>
      <c r="P8" s="71">
        <f>+G8+K8</f>
        <v>10.795138888888889</v>
      </c>
      <c r="Q8" s="71">
        <f>+P8/C8</f>
        <v>3.5983796296296298</v>
      </c>
      <c r="R8" s="11">
        <f>+((C8*24*30)-K8)/(C8*24*30)*100</f>
        <v>99.50038580246914</v>
      </c>
      <c r="S8" s="11">
        <f>+((C8*24*30)-(G8+K8))*100/(C8*24*30)</f>
        <v>99.500225051440339</v>
      </c>
    </row>
    <row r="9" spans="1:19" s="22" customFormat="1" ht="27.75" customHeight="1" x14ac:dyDescent="0.25">
      <c r="A9" s="9">
        <v>2</v>
      </c>
      <c r="B9" s="111" t="s">
        <v>42</v>
      </c>
      <c r="C9" s="9">
        <v>1</v>
      </c>
      <c r="D9" s="9">
        <v>1</v>
      </c>
      <c r="E9" s="10">
        <v>19</v>
      </c>
      <c r="F9" s="71">
        <v>2.2222222222222223E-2</v>
      </c>
      <c r="G9" s="71">
        <v>0</v>
      </c>
      <c r="H9" s="71">
        <v>4.3194444444444446</v>
      </c>
      <c r="I9" s="71">
        <v>5.5555555555555552E-2</v>
      </c>
      <c r="J9" s="71">
        <f>+H9+I9</f>
        <v>4.375</v>
      </c>
      <c r="K9" s="71">
        <f>+J9</f>
        <v>4.375</v>
      </c>
      <c r="L9" s="71">
        <f>+F9+J9</f>
        <v>4.3972222222222221</v>
      </c>
      <c r="M9" s="71">
        <f>+L9/C9</f>
        <v>4.3972222222222221</v>
      </c>
      <c r="N9" s="11">
        <f>+((C9*24*30)-J9)/(C9*24*30)*100</f>
        <v>99.392361111111114</v>
      </c>
      <c r="O9" s="11">
        <f>+((C9*24*30)-L9)/(C9*24*30)*100</f>
        <v>99.389274691358025</v>
      </c>
      <c r="P9" s="71">
        <f>+G9+K9</f>
        <v>4.375</v>
      </c>
      <c r="Q9" s="71">
        <f>+P9/C9</f>
        <v>4.375</v>
      </c>
      <c r="R9" s="11">
        <f>+((C9*24*30)-K9)/(C9*24*30)*100</f>
        <v>99.392361111111114</v>
      </c>
      <c r="S9" s="11">
        <f>+((C9*24*30)-(G9+K9))*100/(C9*24*30)</f>
        <v>99.392361111111114</v>
      </c>
    </row>
    <row r="10" spans="1:19" s="22" customFormat="1" ht="27.75" customHeight="1" x14ac:dyDescent="0.25">
      <c r="A10" s="9">
        <v>3</v>
      </c>
      <c r="B10" s="111" t="s">
        <v>46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25" customFormat="1" ht="27.75" customHeight="1" x14ac:dyDescent="0.25">
      <c r="A11" s="9">
        <v>4</v>
      </c>
      <c r="B11" s="111" t="s">
        <v>43</v>
      </c>
      <c r="C11" s="23"/>
      <c r="D11" s="23"/>
      <c r="E11" s="10"/>
      <c r="F11" s="24"/>
      <c r="G11" s="11"/>
      <c r="H11" s="11"/>
      <c r="I11" s="11"/>
      <c r="J11" s="11"/>
      <c r="K11" s="11"/>
      <c r="L11" s="11"/>
      <c r="M11" s="11"/>
      <c r="N11" s="11"/>
      <c r="O11" s="11"/>
      <c r="P11" s="24"/>
      <c r="Q11" s="24"/>
      <c r="R11" s="11"/>
      <c r="S11" s="11"/>
    </row>
    <row r="12" spans="1:19" s="22" customFormat="1" ht="27.75" customHeight="1" x14ac:dyDescent="0.25">
      <c r="A12" s="9">
        <v>5</v>
      </c>
      <c r="B12" s="111" t="s">
        <v>44</v>
      </c>
      <c r="C12" s="9"/>
      <c r="D12" s="9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22" customFormat="1" ht="27.75" customHeight="1" x14ac:dyDescent="0.25">
      <c r="A13" s="9"/>
      <c r="B13" s="111" t="s">
        <v>64</v>
      </c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22" customFormat="1" ht="27.75" customHeight="1" x14ac:dyDescent="0.25">
      <c r="A14" s="9">
        <v>7</v>
      </c>
      <c r="B14" s="111" t="s">
        <v>45</v>
      </c>
      <c r="C14" s="9"/>
      <c r="D14" s="9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22" customFormat="1" ht="27.75" customHeight="1" x14ac:dyDescent="0.25">
      <c r="A15" s="9">
        <v>8</v>
      </c>
      <c r="B15" s="111" t="s">
        <v>47</v>
      </c>
      <c r="C15" s="9"/>
      <c r="D15" s="9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22" customFormat="1" ht="27.75" customHeight="1" x14ac:dyDescent="0.25">
      <c r="A16" s="9">
        <v>9</v>
      </c>
      <c r="B16" s="111" t="s">
        <v>48</v>
      </c>
      <c r="C16" s="9"/>
      <c r="D16" s="9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27" customFormat="1" ht="27.75" customHeight="1" x14ac:dyDescent="0.25">
      <c r="A17" s="9">
        <v>10</v>
      </c>
      <c r="B17" s="111" t="s">
        <v>50</v>
      </c>
      <c r="C17" s="10"/>
      <c r="D17" s="10"/>
      <c r="E17" s="10"/>
      <c r="F17" s="26"/>
      <c r="G17" s="11"/>
      <c r="H17" s="11"/>
      <c r="I17" s="11"/>
      <c r="K17" s="11"/>
      <c r="L17" s="11"/>
      <c r="M17" s="11"/>
      <c r="N17" s="11"/>
      <c r="O17" s="11"/>
      <c r="P17" s="26"/>
      <c r="Q17" s="26"/>
      <c r="R17" s="11"/>
      <c r="S17" s="11"/>
    </row>
    <row r="18" spans="1:19" s="27" customFormat="1" ht="27.75" customHeight="1" x14ac:dyDescent="0.25">
      <c r="A18" s="9">
        <v>11</v>
      </c>
      <c r="B18" s="111" t="s">
        <v>51</v>
      </c>
      <c r="C18" s="10"/>
      <c r="D18" s="10"/>
      <c r="E18" s="10"/>
      <c r="F18" s="26"/>
      <c r="G18" s="11"/>
      <c r="H18" s="11"/>
      <c r="I18" s="11"/>
      <c r="J18" s="11"/>
      <c r="K18" s="11"/>
      <c r="L18" s="11"/>
      <c r="M18" s="11"/>
      <c r="N18" s="11"/>
      <c r="O18" s="11"/>
      <c r="P18" s="26"/>
      <c r="Q18" s="26"/>
      <c r="R18" s="11"/>
      <c r="S18" s="11"/>
    </row>
    <row r="19" spans="1:19" s="27" customFormat="1" ht="27.75" customHeight="1" x14ac:dyDescent="0.25">
      <c r="A19" s="9">
        <v>12</v>
      </c>
      <c r="B19" s="111" t="s">
        <v>61</v>
      </c>
      <c r="C19" s="10"/>
      <c r="D19" s="10"/>
      <c r="E19" s="10"/>
      <c r="F19" s="26"/>
      <c r="G19" s="11"/>
      <c r="H19" s="11"/>
      <c r="I19" s="11"/>
      <c r="J19" s="11"/>
      <c r="K19" s="11"/>
      <c r="L19" s="11"/>
      <c r="M19" s="11"/>
      <c r="N19" s="11"/>
      <c r="O19" s="11"/>
      <c r="P19" s="26"/>
      <c r="Q19" s="26"/>
      <c r="R19" s="11"/>
      <c r="S19" s="11"/>
    </row>
    <row r="20" spans="1:19" s="27" customFormat="1" ht="27.75" customHeight="1" x14ac:dyDescent="0.25">
      <c r="A20" s="9">
        <v>13</v>
      </c>
      <c r="B20" s="111" t="s">
        <v>69</v>
      </c>
      <c r="C20" s="10"/>
      <c r="D20" s="10"/>
      <c r="E20" s="10"/>
      <c r="F20" s="26"/>
      <c r="G20" s="11"/>
      <c r="H20" s="11"/>
      <c r="I20" s="11"/>
      <c r="J20" s="11"/>
      <c r="K20" s="11"/>
      <c r="L20" s="11"/>
      <c r="M20" s="11"/>
      <c r="N20" s="11"/>
      <c r="O20" s="11"/>
      <c r="P20" s="26"/>
      <c r="Q20" s="26"/>
      <c r="R20" s="11"/>
      <c r="S20" s="11"/>
    </row>
    <row r="21" spans="1:19" s="27" customFormat="1" ht="27.75" customHeight="1" x14ac:dyDescent="0.25">
      <c r="A21" s="9">
        <v>14</v>
      </c>
      <c r="B21" s="111" t="s">
        <v>222</v>
      </c>
      <c r="C21" s="10"/>
      <c r="D21" s="10"/>
      <c r="E21" s="10"/>
      <c r="F21" s="26"/>
      <c r="G21" s="11"/>
      <c r="H21" s="11"/>
      <c r="I21" s="11"/>
      <c r="J21" s="11"/>
      <c r="K21" s="11"/>
      <c r="L21" s="11"/>
      <c r="M21" s="11"/>
      <c r="N21" s="11"/>
      <c r="O21" s="11"/>
      <c r="P21" s="26"/>
      <c r="Q21" s="26"/>
      <c r="R21" s="11"/>
      <c r="S21" s="11"/>
    </row>
    <row r="22" spans="1:19" s="27" customFormat="1" ht="27.75" customHeight="1" x14ac:dyDescent="0.25">
      <c r="A22" s="9">
        <v>15</v>
      </c>
      <c r="B22" s="111" t="s">
        <v>52</v>
      </c>
      <c r="C22" s="10"/>
      <c r="D22" s="10"/>
      <c r="E22" s="10"/>
      <c r="F22" s="26"/>
      <c r="G22" s="11"/>
      <c r="H22" s="11"/>
      <c r="I22" s="11"/>
      <c r="J22" s="11"/>
      <c r="K22" s="11"/>
      <c r="L22" s="11"/>
      <c r="M22" s="11"/>
      <c r="N22" s="11"/>
      <c r="O22" s="11"/>
      <c r="P22" s="26"/>
      <c r="Q22" s="26"/>
      <c r="R22" s="11"/>
      <c r="S22" s="11"/>
    </row>
    <row r="23" spans="1:19" s="27" customFormat="1" ht="27.75" customHeight="1" x14ac:dyDescent="0.25">
      <c r="A23" s="9">
        <v>16</v>
      </c>
      <c r="B23" s="111" t="s">
        <v>53</v>
      </c>
      <c r="C23" s="10"/>
      <c r="D23" s="10"/>
      <c r="E23" s="10"/>
      <c r="F23" s="26"/>
      <c r="G23" s="11"/>
      <c r="H23" s="11"/>
      <c r="I23" s="11"/>
      <c r="J23" s="11"/>
      <c r="K23" s="11"/>
      <c r="L23" s="11"/>
      <c r="M23" s="11"/>
      <c r="N23" s="11"/>
      <c r="O23" s="11"/>
      <c r="P23" s="26"/>
      <c r="Q23" s="26"/>
      <c r="R23" s="11"/>
      <c r="S23" s="11"/>
    </row>
    <row r="24" spans="1:19" s="27" customFormat="1" ht="27.75" customHeight="1" x14ac:dyDescent="0.25">
      <c r="A24" s="9">
        <v>17</v>
      </c>
      <c r="B24" s="111" t="s">
        <v>49</v>
      </c>
      <c r="C24" s="10"/>
      <c r="D24" s="10"/>
      <c r="E24" s="10"/>
      <c r="F24" s="26"/>
      <c r="G24" s="11"/>
      <c r="H24" s="11"/>
      <c r="I24" s="11"/>
      <c r="J24" s="11"/>
      <c r="K24" s="11"/>
      <c r="L24" s="11"/>
      <c r="M24" s="11"/>
      <c r="N24" s="11"/>
      <c r="O24" s="11"/>
      <c r="P24" s="26"/>
      <c r="Q24" s="26"/>
      <c r="R24" s="11"/>
      <c r="S24" s="11"/>
    </row>
    <row r="25" spans="1:19" s="27" customFormat="1" ht="27.75" customHeight="1" x14ac:dyDescent="0.25">
      <c r="A25" s="9">
        <v>18</v>
      </c>
      <c r="B25" s="111" t="s">
        <v>58</v>
      </c>
      <c r="C25" s="10"/>
      <c r="D25" s="10"/>
      <c r="E25" s="10"/>
      <c r="F25" s="26"/>
      <c r="G25" s="11"/>
      <c r="H25" s="11"/>
      <c r="I25" s="11"/>
      <c r="J25" s="11"/>
      <c r="K25" s="11"/>
      <c r="L25" s="11"/>
      <c r="M25" s="11"/>
      <c r="N25" s="11"/>
      <c r="O25" s="11"/>
      <c r="P25" s="26"/>
      <c r="Q25" s="26"/>
      <c r="R25" s="11"/>
      <c r="S25" s="11"/>
    </row>
    <row r="26" spans="1:19" s="22" customFormat="1" ht="27.75" customHeight="1" x14ac:dyDescent="0.25">
      <c r="A26" s="9">
        <v>19</v>
      </c>
      <c r="B26" s="111" t="s">
        <v>55</v>
      </c>
      <c r="C26" s="9"/>
      <c r="D26" s="9"/>
      <c r="E26" s="9"/>
      <c r="F26" s="26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s="22" customFormat="1" ht="27.75" customHeight="1" x14ac:dyDescent="0.25">
      <c r="A27" s="9">
        <v>20</v>
      </c>
      <c r="B27" s="111" t="s">
        <v>56</v>
      </c>
      <c r="C27" s="9"/>
      <c r="D27" s="9"/>
      <c r="E27" s="9"/>
      <c r="F27" s="2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s="22" customFormat="1" ht="27.75" customHeight="1" x14ac:dyDescent="0.25">
      <c r="A28" s="9">
        <v>21</v>
      </c>
      <c r="B28" s="111" t="s">
        <v>54</v>
      </c>
      <c r="C28" s="9"/>
      <c r="D28" s="9"/>
      <c r="E28" s="9"/>
      <c r="F28" s="26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s="22" customFormat="1" ht="27.75" customHeight="1" x14ac:dyDescent="0.25">
      <c r="A29" s="9">
        <v>22</v>
      </c>
      <c r="B29" s="111" t="s">
        <v>57</v>
      </c>
      <c r="C29" s="9"/>
      <c r="D29" s="9"/>
      <c r="E29" s="9"/>
      <c r="F29" s="26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s="22" customFormat="1" ht="27.75" customHeight="1" x14ac:dyDescent="0.25">
      <c r="A30" s="9">
        <v>23</v>
      </c>
      <c r="B30" s="111" t="s">
        <v>60</v>
      </c>
      <c r="C30" s="9"/>
      <c r="D30" s="9"/>
      <c r="E30" s="9"/>
      <c r="F30" s="26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s="22" customFormat="1" ht="27.75" customHeight="1" x14ac:dyDescent="0.25">
      <c r="A31" s="9">
        <v>24</v>
      </c>
      <c r="B31" s="111" t="s">
        <v>59</v>
      </c>
      <c r="C31" s="9"/>
      <c r="D31" s="9"/>
      <c r="E31" s="9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s="22" customFormat="1" ht="27.75" customHeight="1" x14ac:dyDescent="0.25">
      <c r="A32" s="9">
        <v>25</v>
      </c>
      <c r="B32" s="111" t="s">
        <v>62</v>
      </c>
      <c r="C32" s="9"/>
      <c r="D32" s="9"/>
      <c r="E32" s="9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84" s="22" customFormat="1" ht="27.75" customHeight="1" x14ac:dyDescent="0.25">
      <c r="A33" s="9">
        <v>26</v>
      </c>
      <c r="B33" s="111" t="s">
        <v>63</v>
      </c>
      <c r="C33" s="9"/>
      <c r="D33" s="9"/>
      <c r="E33" s="9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84" s="22" customFormat="1" ht="27.75" customHeight="1" x14ac:dyDescent="0.25">
      <c r="A34" s="9">
        <v>27</v>
      </c>
      <c r="B34" s="111" t="s">
        <v>65</v>
      </c>
      <c r="C34" s="9"/>
      <c r="D34" s="9"/>
      <c r="E34" s="9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84" s="22" customFormat="1" ht="27.75" customHeight="1" x14ac:dyDescent="0.25">
      <c r="A35" s="9">
        <v>28</v>
      </c>
      <c r="B35" s="111" t="s">
        <v>66</v>
      </c>
      <c r="C35" s="9"/>
      <c r="D35" s="9"/>
      <c r="E35" s="9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84" s="22" customFormat="1" ht="27.75" customHeight="1" x14ac:dyDescent="0.25">
      <c r="A36" s="9">
        <v>29</v>
      </c>
      <c r="B36" s="111" t="s">
        <v>67</v>
      </c>
      <c r="C36" s="9"/>
      <c r="D36" s="9"/>
      <c r="E36" s="9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84" s="22" customFormat="1" ht="27.75" customHeight="1" x14ac:dyDescent="0.25">
      <c r="A37" s="9">
        <v>30</v>
      </c>
      <c r="B37" s="111" t="s">
        <v>71</v>
      </c>
      <c r="C37" s="9"/>
      <c r="D37" s="9"/>
      <c r="E37" s="9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84" s="22" customFormat="1" ht="27.75" customHeight="1" x14ac:dyDescent="0.25">
      <c r="A38" s="9">
        <v>31</v>
      </c>
      <c r="B38" s="111" t="s">
        <v>223</v>
      </c>
      <c r="C38" s="9"/>
      <c r="D38" s="9"/>
      <c r="E38" s="9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84" s="22" customFormat="1" ht="27.75" customHeight="1" x14ac:dyDescent="0.25">
      <c r="A39" s="9">
        <v>32</v>
      </c>
      <c r="B39" s="111" t="s">
        <v>221</v>
      </c>
      <c r="C39" s="9"/>
      <c r="D39" s="9"/>
      <c r="E39" s="9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84" s="22" customFormat="1" ht="27.75" customHeight="1" x14ac:dyDescent="0.25">
      <c r="A40" s="9">
        <v>33</v>
      </c>
      <c r="B40" s="111" t="s">
        <v>224</v>
      </c>
      <c r="C40" s="9"/>
      <c r="D40" s="9"/>
      <c r="E40" s="9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84" s="22" customFormat="1" ht="27.75" customHeight="1" x14ac:dyDescent="0.25">
      <c r="A41" s="9">
        <v>34</v>
      </c>
      <c r="B41" s="111" t="s">
        <v>68</v>
      </c>
      <c r="C41" s="9"/>
      <c r="D41" s="9"/>
      <c r="E41" s="9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84" s="22" customFormat="1" ht="27.75" customHeight="1" x14ac:dyDescent="0.25">
      <c r="A42" s="9">
        <v>35</v>
      </c>
      <c r="B42" s="111" t="s">
        <v>70</v>
      </c>
      <c r="C42" s="9"/>
      <c r="D42" s="9"/>
      <c r="E42" s="9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84" s="22" customFormat="1" ht="23.25" customHeight="1" x14ac:dyDescent="0.25">
      <c r="A43" s="9">
        <v>36</v>
      </c>
      <c r="B43" s="111" t="s">
        <v>225</v>
      </c>
      <c r="C43" s="9"/>
      <c r="D43" s="9"/>
      <c r="E43" s="9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84" s="22" customFormat="1" ht="27.75" customHeight="1" x14ac:dyDescent="0.25">
      <c r="A44" s="9">
        <v>37</v>
      </c>
      <c r="B44" s="111" t="s">
        <v>226</v>
      </c>
      <c r="C44" s="9"/>
      <c r="D44" s="9"/>
      <c r="E44" s="9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84" s="22" customFormat="1" ht="27.75" customHeight="1" x14ac:dyDescent="0.25">
      <c r="A45" s="9">
        <v>38</v>
      </c>
      <c r="B45" s="111" t="s">
        <v>72</v>
      </c>
      <c r="C45" s="9"/>
      <c r="D45" s="9"/>
      <c r="E45" s="9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84" s="22" customFormat="1" ht="27.75" customHeight="1" x14ac:dyDescent="0.25">
      <c r="A46" s="9">
        <v>39</v>
      </c>
      <c r="B46" s="112" t="s">
        <v>73</v>
      </c>
      <c r="C46" s="9"/>
      <c r="D46" s="9"/>
      <c r="E46" s="9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84" s="7" customFormat="1" ht="27.75" customHeight="1" x14ac:dyDescent="0.25">
      <c r="A47" s="180" t="s">
        <v>17</v>
      </c>
      <c r="B47" s="180"/>
      <c r="C47" s="65"/>
      <c r="D47" s="65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</row>
    <row r="48" spans="1:84" s="15" customFormat="1" ht="119.25" customHeight="1" x14ac:dyDescent="0.25">
      <c r="A48" s="181" t="s">
        <v>74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</row>
    <row r="49" spans="1:19" ht="87" customHeight="1" x14ac:dyDescent="0.25">
      <c r="A49" s="179" t="s">
        <v>95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</row>
  </sheetData>
  <mergeCells count="26"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  <mergeCell ref="A49:S49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47:B47"/>
    <mergeCell ref="A48:S48"/>
  </mergeCells>
  <printOptions horizontalCentered="1"/>
  <pageMargins left="0.25" right="0.25" top="0.5" bottom="0.5" header="0.25" footer="0"/>
  <pageSetup paperSize="9" scale="59" orientation="landscape" r:id="rId1"/>
  <headerFooter alignWithMargins="0">
    <oddHeader>&amp;RFormat-II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W36"/>
  <sheetViews>
    <sheetView view="pageBreakPreview" zoomScale="85" zoomScaleNormal="130" zoomScaleSheetLayoutView="85" workbookViewId="0">
      <selection activeCell="J15" sqref="J15"/>
    </sheetView>
  </sheetViews>
  <sheetFormatPr defaultRowHeight="12.75" x14ac:dyDescent="0.2"/>
  <cols>
    <col min="1" max="1" width="4.5703125" style="16" customWidth="1"/>
    <col min="2" max="2" width="13.42578125" style="1" customWidth="1"/>
    <col min="3" max="3" width="8.7109375" style="1" customWidth="1"/>
    <col min="4" max="4" width="9.5703125" style="1" customWidth="1"/>
    <col min="5" max="5" width="12.85546875" style="1" customWidth="1"/>
    <col min="6" max="6" width="13.28515625" style="1" customWidth="1"/>
    <col min="7" max="7" width="14.5703125" style="42" customWidth="1"/>
    <col min="8" max="8" width="14.42578125" style="1" customWidth="1"/>
    <col min="9" max="9" width="13.140625" style="1" customWidth="1"/>
    <col min="10" max="10" width="14.5703125" style="1" customWidth="1"/>
    <col min="11" max="11" width="16.140625" style="42" customWidth="1"/>
    <col min="12" max="12" width="14.7109375" style="1" customWidth="1"/>
    <col min="13" max="13" width="11" style="1" customWidth="1"/>
    <col min="14" max="14" width="10.85546875" style="1" customWidth="1"/>
    <col min="15" max="15" width="12.28515625" style="1" customWidth="1"/>
    <col min="16" max="16" width="16.140625" style="1" customWidth="1"/>
    <col min="17" max="17" width="12.85546875" style="1" customWidth="1"/>
    <col min="18" max="18" width="11.85546875" style="1" customWidth="1"/>
    <col min="19" max="19" width="12.28515625" style="1" customWidth="1"/>
    <col min="20" max="257" width="9.140625" style="1"/>
    <col min="258" max="258" width="3.5703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3.5703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3.5703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3.5703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3.5703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3.5703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3.5703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3.5703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3.5703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3.5703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3.5703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3.5703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3.5703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3.5703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3.5703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3.5703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3.5703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3.5703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3.5703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3.5703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3.5703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3.5703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3.5703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3.5703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3.5703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3.5703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3.5703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3.5703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3.5703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3.5703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3.5703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3.5703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3.5703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3.5703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3.5703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3.5703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3.5703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3.5703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3.5703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3.5703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3.5703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3.5703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3.5703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3.5703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3.5703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3.5703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3.5703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3.5703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3.5703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3.5703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3.5703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3.5703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3.5703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3.5703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3.5703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3.5703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3.5703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3.5703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3.5703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3.5703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3.5703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3.5703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3.5703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23" ht="23.25" customHeight="1" x14ac:dyDescent="0.2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3" ht="18" x14ac:dyDescent="0.25">
      <c r="A2" s="69"/>
      <c r="B2" s="173" t="s">
        <v>75</v>
      </c>
      <c r="C2" s="173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73" t="s">
        <v>76</v>
      </c>
      <c r="R2" s="173"/>
      <c r="S2" s="69"/>
    </row>
    <row r="3" spans="1:23" ht="38.25" customHeight="1" x14ac:dyDescent="0.3">
      <c r="A3" s="174" t="s">
        <v>109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23" s="19" customFormat="1" ht="31.5" customHeight="1" x14ac:dyDescent="0.25">
      <c r="A4" s="176" t="s">
        <v>77</v>
      </c>
      <c r="B4" s="176" t="s">
        <v>78</v>
      </c>
      <c r="C4" s="163" t="s">
        <v>5</v>
      </c>
      <c r="D4" s="170" t="s">
        <v>6</v>
      </c>
      <c r="E4" s="163" t="s">
        <v>106</v>
      </c>
      <c r="F4" s="163" t="s">
        <v>107</v>
      </c>
      <c r="G4" s="163" t="s">
        <v>110</v>
      </c>
      <c r="H4" s="166" t="s">
        <v>101</v>
      </c>
      <c r="I4" s="166"/>
      <c r="J4" s="166"/>
      <c r="K4" s="167" t="s">
        <v>111</v>
      </c>
      <c r="L4" s="170" t="s">
        <v>112</v>
      </c>
      <c r="M4" s="170"/>
      <c r="N4" s="170"/>
      <c r="O4" s="170"/>
      <c r="P4" s="170" t="s">
        <v>7</v>
      </c>
      <c r="Q4" s="170"/>
      <c r="R4" s="170"/>
      <c r="S4" s="170"/>
    </row>
    <row r="5" spans="1:23" s="19" customFormat="1" ht="12" customHeight="1" x14ac:dyDescent="0.25">
      <c r="A5" s="176"/>
      <c r="B5" s="176"/>
      <c r="C5" s="164"/>
      <c r="D5" s="170"/>
      <c r="E5" s="164"/>
      <c r="F5" s="164"/>
      <c r="G5" s="164"/>
      <c r="H5" s="166"/>
      <c r="I5" s="166"/>
      <c r="J5" s="166"/>
      <c r="K5" s="168"/>
      <c r="L5" s="170" t="s">
        <v>8</v>
      </c>
      <c r="M5" s="166" t="s">
        <v>9</v>
      </c>
      <c r="N5" s="166" t="s">
        <v>10</v>
      </c>
      <c r="O5" s="166" t="s">
        <v>11</v>
      </c>
      <c r="P5" s="170" t="s">
        <v>104</v>
      </c>
      <c r="Q5" s="166" t="s">
        <v>12</v>
      </c>
      <c r="R5" s="166" t="s">
        <v>13</v>
      </c>
      <c r="S5" s="166" t="s">
        <v>14</v>
      </c>
    </row>
    <row r="6" spans="1:23" s="19" customFormat="1" ht="93.75" customHeight="1" x14ac:dyDescent="0.25">
      <c r="A6" s="176"/>
      <c r="B6" s="176"/>
      <c r="C6" s="165"/>
      <c r="D6" s="170"/>
      <c r="E6" s="165"/>
      <c r="F6" s="165"/>
      <c r="G6" s="165"/>
      <c r="H6" s="68" t="s">
        <v>40</v>
      </c>
      <c r="I6" s="68" t="s">
        <v>16</v>
      </c>
      <c r="J6" s="68" t="s">
        <v>17</v>
      </c>
      <c r="K6" s="169"/>
      <c r="L6" s="170"/>
      <c r="M6" s="166"/>
      <c r="N6" s="166"/>
      <c r="O6" s="166"/>
      <c r="P6" s="170"/>
      <c r="Q6" s="166"/>
      <c r="R6" s="166"/>
      <c r="S6" s="166"/>
    </row>
    <row r="7" spans="1:23" s="21" customFormat="1" ht="22.5" customHeight="1" x14ac:dyDescent="0.2">
      <c r="A7" s="7">
        <v>1</v>
      </c>
      <c r="B7" s="7">
        <v>2</v>
      </c>
      <c r="C7" s="7">
        <v>3</v>
      </c>
      <c r="D7" s="7">
        <v>4</v>
      </c>
      <c r="E7" s="7" t="s">
        <v>18</v>
      </c>
      <c r="F7" s="7">
        <v>5</v>
      </c>
      <c r="G7" s="7" t="s">
        <v>19</v>
      </c>
      <c r="H7" s="7">
        <v>6</v>
      </c>
      <c r="I7" s="7">
        <v>7</v>
      </c>
      <c r="J7" s="7" t="s">
        <v>20</v>
      </c>
      <c r="K7" s="7" t="s">
        <v>21</v>
      </c>
      <c r="L7" s="7" t="s">
        <v>22</v>
      </c>
      <c r="M7" s="7" t="s">
        <v>23</v>
      </c>
      <c r="N7" s="7" t="s">
        <v>24</v>
      </c>
      <c r="O7" s="7" t="s">
        <v>25</v>
      </c>
      <c r="P7" s="7" t="s">
        <v>26</v>
      </c>
      <c r="Q7" s="7" t="s">
        <v>27</v>
      </c>
      <c r="R7" s="7" t="s">
        <v>28</v>
      </c>
      <c r="S7" s="7" t="s">
        <v>29</v>
      </c>
    </row>
    <row r="8" spans="1:23" s="34" customFormat="1" ht="39.75" customHeight="1" x14ac:dyDescent="0.25">
      <c r="A8" s="10">
        <v>1</v>
      </c>
      <c r="B8" s="10" t="s">
        <v>79</v>
      </c>
      <c r="C8" s="10"/>
      <c r="D8" s="10"/>
      <c r="E8" s="10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23" s="37" customFormat="1" ht="39.75" customHeight="1" x14ac:dyDescent="0.25">
      <c r="A9" s="35">
        <v>2</v>
      </c>
      <c r="B9" s="9" t="s">
        <v>80</v>
      </c>
      <c r="C9" s="9"/>
      <c r="D9" s="10"/>
      <c r="E9" s="10"/>
      <c r="F9" s="36"/>
      <c r="G9" s="33"/>
      <c r="H9" s="36"/>
      <c r="I9" s="36"/>
      <c r="J9" s="33"/>
      <c r="K9" s="33"/>
      <c r="L9" s="36"/>
      <c r="M9" s="33"/>
      <c r="N9" s="33"/>
      <c r="O9" s="33"/>
      <c r="P9" s="36"/>
      <c r="Q9" s="36"/>
      <c r="R9" s="33"/>
      <c r="S9" s="33"/>
    </row>
    <row r="10" spans="1:23" s="37" customFormat="1" ht="39.75" customHeight="1" x14ac:dyDescent="0.25">
      <c r="A10" s="10">
        <v>3</v>
      </c>
      <c r="B10" s="9" t="s">
        <v>64</v>
      </c>
      <c r="C10" s="9"/>
      <c r="D10" s="10"/>
      <c r="E10" s="10"/>
      <c r="F10" s="36"/>
      <c r="G10" s="33"/>
      <c r="H10" s="36"/>
      <c r="I10" s="36"/>
      <c r="J10" s="33"/>
      <c r="K10" s="33"/>
      <c r="L10" s="36"/>
      <c r="M10" s="33"/>
      <c r="N10" s="33"/>
      <c r="O10" s="33"/>
      <c r="P10" s="36"/>
      <c r="Q10" s="36"/>
      <c r="R10" s="33"/>
      <c r="S10" s="33"/>
    </row>
    <row r="11" spans="1:23" s="37" customFormat="1" ht="39.75" customHeight="1" x14ac:dyDescent="0.25">
      <c r="A11" s="10">
        <v>4</v>
      </c>
      <c r="B11" s="9" t="s">
        <v>31</v>
      </c>
      <c r="C11" s="9"/>
      <c r="D11" s="10"/>
      <c r="E11" s="10"/>
      <c r="F11" s="36"/>
      <c r="G11" s="33"/>
      <c r="H11" s="36"/>
      <c r="I11" s="36"/>
      <c r="J11" s="33"/>
      <c r="K11" s="33"/>
      <c r="L11" s="36"/>
      <c r="M11" s="33"/>
      <c r="N11" s="33"/>
      <c r="O11" s="33"/>
      <c r="P11" s="36"/>
      <c r="Q11" s="36"/>
      <c r="R11" s="33"/>
      <c r="S11" s="33"/>
    </row>
    <row r="12" spans="1:23" s="37" customFormat="1" ht="39.75" customHeight="1" x14ac:dyDescent="0.25">
      <c r="A12" s="35">
        <v>5</v>
      </c>
      <c r="B12" s="9" t="s">
        <v>32</v>
      </c>
      <c r="C12" s="9"/>
      <c r="D12" s="10"/>
      <c r="E12" s="10"/>
      <c r="F12" s="36"/>
      <c r="G12" s="33"/>
      <c r="H12" s="36"/>
      <c r="I12" s="36"/>
      <c r="J12" s="33"/>
      <c r="K12" s="33"/>
      <c r="L12" s="36"/>
      <c r="M12" s="33"/>
      <c r="N12" s="33"/>
      <c r="O12" s="33"/>
      <c r="P12" s="36"/>
      <c r="Q12" s="36"/>
      <c r="R12" s="33"/>
      <c r="S12" s="33"/>
      <c r="W12" s="37">
        <v>84581.34</v>
      </c>
    </row>
    <row r="13" spans="1:23" s="37" customFormat="1" ht="39.75" customHeight="1" x14ac:dyDescent="0.25">
      <c r="A13" s="10">
        <v>6</v>
      </c>
      <c r="B13" s="9" t="s">
        <v>67</v>
      </c>
      <c r="C13" s="9"/>
      <c r="D13" s="10"/>
      <c r="E13" s="10"/>
      <c r="F13" s="36"/>
      <c r="G13" s="33"/>
      <c r="H13" s="36"/>
      <c r="I13" s="36"/>
      <c r="J13" s="33"/>
      <c r="K13" s="33"/>
      <c r="L13" s="36"/>
      <c r="M13" s="33"/>
      <c r="N13" s="33"/>
      <c r="O13" s="33"/>
      <c r="P13" s="36"/>
      <c r="Q13" s="36"/>
      <c r="R13" s="33"/>
      <c r="S13" s="33"/>
    </row>
    <row r="14" spans="1:23" s="22" customFormat="1" ht="39.75" customHeight="1" x14ac:dyDescent="0.25">
      <c r="A14" s="10">
        <v>7</v>
      </c>
      <c r="B14" s="9" t="s">
        <v>33</v>
      </c>
      <c r="C14" s="9"/>
      <c r="D14" s="10"/>
      <c r="E14" s="10"/>
      <c r="F14" s="36"/>
      <c r="G14" s="33"/>
      <c r="H14" s="36"/>
      <c r="I14" s="36"/>
      <c r="J14" s="33"/>
      <c r="K14" s="33"/>
      <c r="L14" s="36"/>
      <c r="M14" s="33"/>
      <c r="N14" s="33"/>
      <c r="O14" s="33"/>
      <c r="P14" s="36"/>
      <c r="Q14" s="36"/>
      <c r="R14" s="33"/>
      <c r="S14" s="33"/>
    </row>
    <row r="15" spans="1:23" s="22" customFormat="1" ht="39.75" customHeight="1" x14ac:dyDescent="0.25">
      <c r="A15" s="35">
        <v>8</v>
      </c>
      <c r="B15" s="9" t="s">
        <v>34</v>
      </c>
      <c r="C15" s="9"/>
      <c r="D15" s="10"/>
      <c r="E15" s="10"/>
      <c r="F15" s="36"/>
      <c r="G15" s="33"/>
      <c r="H15" s="36"/>
      <c r="I15" s="36"/>
      <c r="J15" s="33"/>
      <c r="K15" s="33"/>
      <c r="L15" s="36"/>
      <c r="M15" s="33"/>
      <c r="N15" s="33"/>
      <c r="O15" s="33"/>
      <c r="P15" s="36"/>
      <c r="Q15" s="36"/>
      <c r="R15" s="33"/>
      <c r="S15" s="33"/>
    </row>
    <row r="16" spans="1:23" s="37" customFormat="1" ht="39.75" customHeight="1" x14ac:dyDescent="0.25">
      <c r="A16" s="10">
        <v>9</v>
      </c>
      <c r="B16" s="9" t="s">
        <v>35</v>
      </c>
      <c r="C16" s="9"/>
      <c r="D16" s="10"/>
      <c r="E16" s="10"/>
      <c r="F16" s="36"/>
      <c r="G16" s="33"/>
      <c r="H16" s="36"/>
      <c r="I16" s="36"/>
      <c r="J16" s="33"/>
      <c r="K16" s="33"/>
      <c r="L16" s="36"/>
      <c r="M16" s="33"/>
      <c r="N16" s="33"/>
      <c r="O16" s="33"/>
      <c r="P16" s="36"/>
      <c r="Q16" s="36"/>
      <c r="R16" s="33"/>
      <c r="S16" s="33"/>
    </row>
    <row r="17" spans="1:19" s="37" customFormat="1" ht="39.75" customHeight="1" x14ac:dyDescent="0.25">
      <c r="A17" s="10">
        <v>10</v>
      </c>
      <c r="B17" s="29" t="s">
        <v>73</v>
      </c>
      <c r="C17" s="29"/>
      <c r="D17" s="10"/>
      <c r="E17" s="28"/>
      <c r="F17" s="38"/>
      <c r="G17" s="33"/>
      <c r="H17" s="38"/>
      <c r="I17" s="38"/>
      <c r="J17" s="33"/>
      <c r="K17" s="33"/>
      <c r="L17" s="38"/>
      <c r="M17" s="33"/>
      <c r="N17" s="33"/>
      <c r="O17" s="33"/>
      <c r="P17" s="38"/>
      <c r="Q17" s="38"/>
      <c r="R17" s="33"/>
      <c r="S17" s="33"/>
    </row>
    <row r="18" spans="1:19" s="37" customFormat="1" ht="39.75" customHeight="1" x14ac:dyDescent="0.25">
      <c r="A18" s="35">
        <v>11</v>
      </c>
      <c r="B18" s="29" t="s">
        <v>124</v>
      </c>
      <c r="C18" s="29"/>
      <c r="D18" s="10"/>
      <c r="E18" s="28"/>
      <c r="F18" s="38"/>
      <c r="G18" s="33"/>
      <c r="H18" s="38"/>
      <c r="I18" s="38"/>
      <c r="J18" s="33"/>
      <c r="K18" s="33"/>
      <c r="L18" s="38"/>
      <c r="M18" s="33"/>
      <c r="N18" s="33"/>
      <c r="O18" s="33"/>
      <c r="P18" s="38"/>
      <c r="Q18" s="38"/>
      <c r="R18" s="33"/>
      <c r="S18" s="33"/>
    </row>
    <row r="19" spans="1:19" s="37" customFormat="1" ht="39.75" customHeight="1" x14ac:dyDescent="0.25">
      <c r="A19" s="10">
        <v>12</v>
      </c>
      <c r="B19" s="29" t="s">
        <v>56</v>
      </c>
      <c r="C19" s="29"/>
      <c r="D19" s="10"/>
      <c r="E19" s="28"/>
      <c r="F19" s="38"/>
      <c r="G19" s="33"/>
      <c r="H19" s="38"/>
      <c r="I19" s="38"/>
      <c r="J19" s="33"/>
      <c r="K19" s="33"/>
      <c r="L19" s="38"/>
      <c r="M19" s="33"/>
      <c r="N19" s="33"/>
      <c r="O19" s="33"/>
      <c r="P19" s="38"/>
      <c r="Q19" s="38"/>
      <c r="R19" s="33"/>
      <c r="S19" s="33"/>
    </row>
    <row r="20" spans="1:19" s="41" customFormat="1" ht="39.75" customHeight="1" x14ac:dyDescent="0.25">
      <c r="A20" s="146" t="s">
        <v>17</v>
      </c>
      <c r="B20" s="146"/>
      <c r="C20" s="65"/>
      <c r="D20" s="65"/>
      <c r="E20" s="13"/>
      <c r="F20" s="13"/>
      <c r="G20" s="39"/>
      <c r="H20" s="13"/>
      <c r="I20" s="13"/>
      <c r="J20" s="39"/>
      <c r="K20" s="39"/>
      <c r="L20" s="40"/>
      <c r="M20" s="39"/>
      <c r="N20" s="39"/>
      <c r="O20" s="39"/>
      <c r="P20" s="40"/>
      <c r="Q20" s="40"/>
      <c r="R20" s="39"/>
      <c r="S20" s="39"/>
    </row>
    <row r="21" spans="1:19" s="15" customFormat="1" ht="135" customHeight="1" x14ac:dyDescent="0.25">
      <c r="A21" s="171" t="s">
        <v>81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</row>
    <row r="22" spans="1:19" ht="104.25" customHeight="1" x14ac:dyDescent="0.25">
      <c r="A22" s="162" t="s">
        <v>96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</row>
    <row r="29" spans="1:19" x14ac:dyDescent="0.2">
      <c r="N29" s="1">
        <f>164/2</f>
        <v>82</v>
      </c>
      <c r="O29" s="1">
        <f>82-20</f>
        <v>62</v>
      </c>
    </row>
    <row r="32" spans="1:19" x14ac:dyDescent="0.2">
      <c r="F32" s="1">
        <f>144-119</f>
        <v>25</v>
      </c>
    </row>
    <row r="36" spans="12:12" x14ac:dyDescent="0.2">
      <c r="L36" s="1">
        <f>148-128</f>
        <v>20</v>
      </c>
    </row>
  </sheetData>
  <mergeCells count="26"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  <mergeCell ref="A22:S22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20:B20"/>
    <mergeCell ref="A21:S21"/>
  </mergeCells>
  <printOptions horizontalCentered="1"/>
  <pageMargins left="0.25" right="0.25" top="0.5" bottom="0.5" header="0.25" footer="0"/>
  <pageSetup paperSize="9" scale="60" orientation="landscape" r:id="rId1"/>
  <headerFooter alignWithMargins="0">
    <oddFooter>&amp;L&amp;F format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11"/>
  <sheetViews>
    <sheetView view="pageBreakPreview" zoomScale="55" zoomScaleNormal="55" zoomScaleSheetLayoutView="55" workbookViewId="0">
      <selection activeCell="P8" sqref="P8"/>
    </sheetView>
  </sheetViews>
  <sheetFormatPr defaultRowHeight="15" x14ac:dyDescent="0.25"/>
  <cols>
    <col min="1" max="1" width="5.140625" customWidth="1"/>
    <col min="2" max="2" width="11.85546875" customWidth="1"/>
    <col min="3" max="4" width="9.42578125" bestFit="1" customWidth="1"/>
    <col min="5" max="5" width="12.5703125" customWidth="1"/>
    <col min="6" max="6" width="11.5703125" customWidth="1"/>
    <col min="7" max="7" width="13.140625" customWidth="1"/>
    <col min="8" max="8" width="13.85546875" bestFit="1" customWidth="1"/>
    <col min="9" max="9" width="13.7109375" customWidth="1"/>
    <col min="10" max="10" width="13.28515625" customWidth="1"/>
    <col min="11" max="11" width="15.28515625" bestFit="1" customWidth="1"/>
    <col min="12" max="12" width="13.28515625" customWidth="1"/>
    <col min="13" max="14" width="10" bestFit="1" customWidth="1"/>
    <col min="15" max="15" width="9.7109375" bestFit="1" customWidth="1"/>
    <col min="16" max="16" width="14.42578125" customWidth="1"/>
    <col min="17" max="17" width="10.140625" customWidth="1"/>
    <col min="18" max="19" width="9.5703125" bestFit="1" customWidth="1"/>
  </cols>
  <sheetData>
    <row r="1" spans="1:20" s="19" customFormat="1" ht="36" customHeight="1" x14ac:dyDescent="0.2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0" s="19" customFormat="1" ht="28.5" customHeight="1" x14ac:dyDescent="0.35">
      <c r="A2" s="178" t="s">
        <v>113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20" s="19" customFormat="1" ht="20.25" customHeight="1" x14ac:dyDescent="0.25">
      <c r="A3" s="163" t="s">
        <v>82</v>
      </c>
      <c r="B3" s="163" t="s">
        <v>83</v>
      </c>
      <c r="C3" s="163" t="s">
        <v>5</v>
      </c>
      <c r="D3" s="170" t="s">
        <v>6</v>
      </c>
      <c r="E3" s="163" t="s">
        <v>114</v>
      </c>
      <c r="F3" s="163" t="s">
        <v>115</v>
      </c>
      <c r="G3" s="163" t="s">
        <v>116</v>
      </c>
      <c r="H3" s="166" t="s">
        <v>117</v>
      </c>
      <c r="I3" s="166"/>
      <c r="J3" s="166"/>
      <c r="K3" s="167" t="s">
        <v>118</v>
      </c>
      <c r="L3" s="170" t="s">
        <v>122</v>
      </c>
      <c r="M3" s="170"/>
      <c r="N3" s="170"/>
      <c r="O3" s="170"/>
      <c r="P3" s="170" t="s">
        <v>84</v>
      </c>
      <c r="Q3" s="170"/>
      <c r="R3" s="170"/>
      <c r="S3" s="170"/>
    </row>
    <row r="4" spans="1:20" s="19" customFormat="1" ht="25.5" customHeight="1" x14ac:dyDescent="0.25">
      <c r="A4" s="164"/>
      <c r="B4" s="164"/>
      <c r="C4" s="164"/>
      <c r="D4" s="170"/>
      <c r="E4" s="164"/>
      <c r="F4" s="164"/>
      <c r="G4" s="164"/>
      <c r="H4" s="166"/>
      <c r="I4" s="166"/>
      <c r="J4" s="166"/>
      <c r="K4" s="168"/>
      <c r="L4" s="170" t="s">
        <v>8</v>
      </c>
      <c r="M4" s="166" t="s">
        <v>9</v>
      </c>
      <c r="N4" s="166" t="s">
        <v>85</v>
      </c>
      <c r="O4" s="166" t="s">
        <v>86</v>
      </c>
      <c r="P4" s="170" t="s">
        <v>123</v>
      </c>
      <c r="Q4" s="166" t="s">
        <v>12</v>
      </c>
      <c r="R4" s="166" t="s">
        <v>87</v>
      </c>
      <c r="S4" s="166" t="s">
        <v>88</v>
      </c>
    </row>
    <row r="5" spans="1:20" s="43" customFormat="1" ht="108" customHeight="1" x14ac:dyDescent="0.25">
      <c r="A5" s="165"/>
      <c r="B5" s="165"/>
      <c r="C5" s="165"/>
      <c r="D5" s="170"/>
      <c r="E5" s="165"/>
      <c r="F5" s="165"/>
      <c r="G5" s="165"/>
      <c r="H5" s="68" t="s">
        <v>15</v>
      </c>
      <c r="I5" s="68" t="s">
        <v>16</v>
      </c>
      <c r="J5" s="68" t="s">
        <v>17</v>
      </c>
      <c r="K5" s="169"/>
      <c r="L5" s="170"/>
      <c r="M5" s="166"/>
      <c r="N5" s="166"/>
      <c r="O5" s="166"/>
      <c r="P5" s="170"/>
      <c r="Q5" s="166"/>
      <c r="R5" s="166"/>
      <c r="S5" s="166"/>
      <c r="T5" s="43" t="s">
        <v>89</v>
      </c>
    </row>
    <row r="6" spans="1:20" ht="18" x14ac:dyDescent="0.25">
      <c r="A6" s="41">
        <v>1</v>
      </c>
      <c r="B6" s="41">
        <v>2</v>
      </c>
      <c r="C6" s="41">
        <v>3</v>
      </c>
      <c r="D6" s="41">
        <v>4</v>
      </c>
      <c r="E6" s="41" t="s">
        <v>18</v>
      </c>
      <c r="F6" s="41">
        <v>5</v>
      </c>
      <c r="G6" s="41" t="s">
        <v>19</v>
      </c>
      <c r="H6" s="41">
        <v>6</v>
      </c>
      <c r="I6" s="41">
        <v>7</v>
      </c>
      <c r="J6" s="41" t="s">
        <v>20</v>
      </c>
      <c r="K6" s="41" t="s">
        <v>21</v>
      </c>
      <c r="L6" s="41" t="s">
        <v>22</v>
      </c>
      <c r="M6" s="41" t="s">
        <v>23</v>
      </c>
      <c r="N6" s="41" t="s">
        <v>24</v>
      </c>
      <c r="O6" s="41" t="s">
        <v>25</v>
      </c>
      <c r="P6" s="41" t="s">
        <v>26</v>
      </c>
      <c r="Q6" s="41" t="s">
        <v>27</v>
      </c>
      <c r="R6" s="41" t="s">
        <v>28</v>
      </c>
      <c r="S6" s="41" t="s">
        <v>29</v>
      </c>
    </row>
    <row r="7" spans="1:20" s="45" customFormat="1" ht="78" customHeight="1" x14ac:dyDescent="0.25">
      <c r="A7" s="44">
        <v>1</v>
      </c>
      <c r="B7" s="44" t="s">
        <v>119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s="45" customFormat="1" ht="78" customHeight="1" x14ac:dyDescent="0.25">
      <c r="A8" s="44">
        <v>2</v>
      </c>
      <c r="B8" s="46" t="s">
        <v>120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20" s="45" customFormat="1" ht="78" customHeight="1" x14ac:dyDescent="0.25">
      <c r="A9" s="44">
        <v>3</v>
      </c>
      <c r="B9" s="44" t="s">
        <v>121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20" s="51" customFormat="1" ht="54" customHeight="1" x14ac:dyDescent="0.25">
      <c r="A10" s="47" t="s">
        <v>17</v>
      </c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</row>
    <row r="11" spans="1:20" s="56" customFormat="1" ht="34.5" customHeight="1" x14ac:dyDescent="0.25">
      <c r="A11" s="52" t="s">
        <v>90</v>
      </c>
      <c r="B11" s="70"/>
      <c r="C11" s="70"/>
      <c r="D11" s="70"/>
      <c r="E11" s="70"/>
      <c r="F11" s="70"/>
      <c r="G11" s="177" t="s">
        <v>91</v>
      </c>
      <c r="H11" s="177"/>
      <c r="I11" s="177"/>
      <c r="J11" s="54">
        <f>+N10</f>
        <v>0</v>
      </c>
      <c r="K11" s="177" t="s">
        <v>92</v>
      </c>
      <c r="L11" s="177"/>
      <c r="M11" s="54">
        <f>+O10</f>
        <v>0</v>
      </c>
      <c r="N11" s="70"/>
      <c r="O11" s="70" t="s">
        <v>93</v>
      </c>
      <c r="P11" s="70"/>
      <c r="Q11" s="54">
        <f>+(J11+M11)/2</f>
        <v>0</v>
      </c>
      <c r="R11" s="70"/>
      <c r="S11" s="55"/>
    </row>
  </sheetData>
  <mergeCells count="23">
    <mergeCell ref="A1:S1"/>
    <mergeCell ref="A2:S2"/>
    <mergeCell ref="A3:A5"/>
    <mergeCell ref="B3:B5"/>
    <mergeCell ref="C3:C5"/>
    <mergeCell ref="D3:D5"/>
    <mergeCell ref="E3:E5"/>
    <mergeCell ref="F3:F5"/>
    <mergeCell ref="G3:G5"/>
    <mergeCell ref="H3:J4"/>
    <mergeCell ref="S4:S5"/>
    <mergeCell ref="G11:I11"/>
    <mergeCell ref="K11:L11"/>
    <mergeCell ref="K3:K5"/>
    <mergeCell ref="L3:O3"/>
    <mergeCell ref="P3:S3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5" right="0.25" top="0.5" bottom="0.5" header="0.25" footer="0.25"/>
  <pageSetup paperSize="9" scale="65" orientation="landscape" r:id="rId1"/>
  <colBreaks count="1" manualBreakCount="1">
    <brk id="19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S18"/>
  <sheetViews>
    <sheetView view="pageBreakPreview" topLeftCell="D1" zoomScale="85" zoomScaleSheetLayoutView="85" workbookViewId="0">
      <selection activeCell="L14" sqref="L14"/>
    </sheetView>
  </sheetViews>
  <sheetFormatPr defaultRowHeight="12.75" x14ac:dyDescent="0.2"/>
  <cols>
    <col min="1" max="1" width="3.5703125" style="16" customWidth="1"/>
    <col min="2" max="2" width="13" style="1" customWidth="1"/>
    <col min="3" max="3" width="11.28515625" style="1" customWidth="1"/>
    <col min="4" max="4" width="9.42578125" style="1" customWidth="1"/>
    <col min="5" max="5" width="10.85546875" style="1" customWidth="1"/>
    <col min="6" max="6" width="12.85546875" style="1" customWidth="1"/>
    <col min="7" max="7" width="15.28515625" style="1" customWidth="1"/>
    <col min="8" max="8" width="10.42578125" style="1" customWidth="1"/>
    <col min="9" max="9" width="13.5703125" style="1" customWidth="1"/>
    <col min="10" max="10" width="10.85546875" style="1" customWidth="1"/>
    <col min="11" max="11" width="14" style="1" customWidth="1"/>
    <col min="12" max="12" width="13.85546875" style="1" customWidth="1"/>
    <col min="13" max="13" width="15.42578125" style="1" customWidth="1"/>
    <col min="14" max="14" width="10.85546875" style="1" customWidth="1"/>
    <col min="15" max="15" width="11.42578125" style="1" customWidth="1"/>
    <col min="16" max="17" width="14.5703125" style="1" customWidth="1"/>
    <col min="18" max="18" width="11.85546875" style="1" customWidth="1"/>
    <col min="19" max="19" width="13" style="1" customWidth="1"/>
    <col min="20" max="257" width="9.140625" style="1"/>
    <col min="258" max="258" width="3.5703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3.5703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3.5703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3.5703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3.5703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3.5703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3.5703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3.5703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3.5703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3.5703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3.5703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3.5703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3.5703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3.5703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3.5703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3.5703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3.5703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3.5703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3.5703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3.5703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3.5703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3.5703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3.5703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3.5703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3.5703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3.5703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3.5703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3.5703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3.5703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3.5703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3.5703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3.5703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3.5703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3.5703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3.5703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3.5703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3.5703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3.5703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3.5703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3.5703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3.5703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3.5703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3.5703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3.5703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3.5703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3.5703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3.5703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3.5703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3.5703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3.5703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3.5703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3.5703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3.5703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3.5703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3.5703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3.5703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3.5703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3.5703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3.5703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3.5703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3.5703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3.5703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3.5703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19" ht="18.75" x14ac:dyDescent="0.2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9.5" customHeight="1" x14ac:dyDescent="0.25">
      <c r="A2" s="66"/>
      <c r="B2" s="148" t="s">
        <v>1</v>
      </c>
      <c r="C2" s="148"/>
      <c r="D2" s="66"/>
      <c r="E2" s="69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148" t="s">
        <v>2</v>
      </c>
      <c r="R2" s="148"/>
      <c r="S2" s="66"/>
    </row>
    <row r="3" spans="1:19" ht="48" customHeight="1" x14ac:dyDescent="0.2">
      <c r="A3" s="149" t="s">
        <v>97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1:19" s="4" customFormat="1" ht="31.5" customHeight="1" x14ac:dyDescent="0.25">
      <c r="A4" s="145" t="s">
        <v>3</v>
      </c>
      <c r="B4" s="145" t="s">
        <v>4</v>
      </c>
      <c r="C4" s="138" t="s">
        <v>5</v>
      </c>
      <c r="D4" s="145" t="s">
        <v>6</v>
      </c>
      <c r="E4" s="138" t="s">
        <v>98</v>
      </c>
      <c r="F4" s="138" t="s">
        <v>99</v>
      </c>
      <c r="G4" s="138" t="s">
        <v>100</v>
      </c>
      <c r="H4" s="141" t="s">
        <v>101</v>
      </c>
      <c r="I4" s="141"/>
      <c r="J4" s="141"/>
      <c r="K4" s="142" t="s">
        <v>102</v>
      </c>
      <c r="L4" s="145" t="s">
        <v>103</v>
      </c>
      <c r="M4" s="145"/>
      <c r="N4" s="145"/>
      <c r="O4" s="145"/>
      <c r="P4" s="145" t="s">
        <v>7</v>
      </c>
      <c r="Q4" s="145"/>
      <c r="R4" s="145"/>
      <c r="S4" s="145"/>
    </row>
    <row r="5" spans="1:19" s="4" customFormat="1" ht="15" x14ac:dyDescent="0.25">
      <c r="A5" s="145"/>
      <c r="B5" s="145"/>
      <c r="C5" s="139"/>
      <c r="D5" s="145"/>
      <c r="E5" s="139"/>
      <c r="F5" s="139"/>
      <c r="G5" s="139"/>
      <c r="H5" s="141"/>
      <c r="I5" s="141"/>
      <c r="J5" s="141"/>
      <c r="K5" s="143"/>
      <c r="L5" s="145" t="s">
        <v>8</v>
      </c>
      <c r="M5" s="141" t="s">
        <v>9</v>
      </c>
      <c r="N5" s="141" t="s">
        <v>10</v>
      </c>
      <c r="O5" s="141" t="s">
        <v>11</v>
      </c>
      <c r="P5" s="145" t="s">
        <v>104</v>
      </c>
      <c r="Q5" s="141" t="s">
        <v>12</v>
      </c>
      <c r="R5" s="141" t="s">
        <v>13</v>
      </c>
      <c r="S5" s="141" t="s">
        <v>14</v>
      </c>
    </row>
    <row r="6" spans="1:19" s="4" customFormat="1" ht="73.5" customHeight="1" x14ac:dyDescent="0.25">
      <c r="A6" s="145"/>
      <c r="B6" s="145"/>
      <c r="C6" s="140"/>
      <c r="D6" s="145"/>
      <c r="E6" s="140"/>
      <c r="F6" s="140"/>
      <c r="G6" s="140"/>
      <c r="H6" s="64" t="s">
        <v>15</v>
      </c>
      <c r="I6" s="64" t="s">
        <v>16</v>
      </c>
      <c r="J6" s="64" t="s">
        <v>17</v>
      </c>
      <c r="K6" s="144"/>
      <c r="L6" s="145"/>
      <c r="M6" s="141"/>
      <c r="N6" s="141"/>
      <c r="O6" s="141"/>
      <c r="P6" s="145"/>
      <c r="Q6" s="141"/>
      <c r="R6" s="141"/>
      <c r="S6" s="141"/>
    </row>
    <row r="7" spans="1:19" s="8" customFormat="1" ht="15" x14ac:dyDescent="0.25">
      <c r="A7" s="6">
        <v>1</v>
      </c>
      <c r="B7" s="6">
        <v>2</v>
      </c>
      <c r="C7" s="6">
        <v>3</v>
      </c>
      <c r="D7" s="6">
        <v>4</v>
      </c>
      <c r="E7" s="7" t="s">
        <v>18</v>
      </c>
      <c r="F7" s="6">
        <v>5</v>
      </c>
      <c r="G7" s="6" t="s">
        <v>19</v>
      </c>
      <c r="H7" s="6">
        <v>6</v>
      </c>
      <c r="I7" s="6">
        <v>7</v>
      </c>
      <c r="J7" s="6" t="s">
        <v>20</v>
      </c>
      <c r="K7" s="6" t="s">
        <v>21</v>
      </c>
      <c r="L7" s="6" t="s">
        <v>22</v>
      </c>
      <c r="M7" s="6" t="s">
        <v>23</v>
      </c>
      <c r="N7" s="6" t="s">
        <v>24</v>
      </c>
      <c r="O7" s="6" t="s">
        <v>25</v>
      </c>
      <c r="P7" s="6" t="s">
        <v>26</v>
      </c>
      <c r="Q7" s="6" t="s">
        <v>27</v>
      </c>
      <c r="R7" s="6" t="s">
        <v>28</v>
      </c>
      <c r="S7" s="6" t="s">
        <v>29</v>
      </c>
    </row>
    <row r="8" spans="1:19" ht="57" customHeight="1" x14ac:dyDescent="0.2">
      <c r="A8" s="9">
        <v>1</v>
      </c>
      <c r="B8" s="9" t="s">
        <v>30</v>
      </c>
      <c r="C8" s="9"/>
      <c r="D8" s="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57" customHeight="1" x14ac:dyDescent="0.2">
      <c r="A9" s="9">
        <v>2</v>
      </c>
      <c r="B9" s="9" t="s">
        <v>31</v>
      </c>
      <c r="C9" s="9"/>
      <c r="D9" s="9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57" customHeight="1" x14ac:dyDescent="0.2">
      <c r="A10" s="9">
        <v>3</v>
      </c>
      <c r="B10" s="9" t="s">
        <v>32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57" customHeight="1" x14ac:dyDescent="0.2">
      <c r="A11" s="9">
        <v>4</v>
      </c>
      <c r="B11" s="9" t="s">
        <v>33</v>
      </c>
      <c r="C11" s="9"/>
      <c r="D11" s="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57" customHeight="1" x14ac:dyDescent="0.2">
      <c r="A12" s="9">
        <v>5</v>
      </c>
      <c r="B12" s="9" t="s">
        <v>34</v>
      </c>
      <c r="C12" s="9"/>
      <c r="D12" s="9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57" customHeight="1" x14ac:dyDescent="0.2">
      <c r="A13" s="9">
        <v>6</v>
      </c>
      <c r="B13" s="9" t="s">
        <v>35</v>
      </c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4" customFormat="1" ht="58.5" customHeight="1" x14ac:dyDescent="0.2">
      <c r="A14" s="146" t="s">
        <v>17</v>
      </c>
      <c r="B14" s="146"/>
      <c r="C14" s="65"/>
      <c r="D14" s="65"/>
      <c r="E14" s="65"/>
      <c r="F14" s="65"/>
      <c r="G14" s="13"/>
      <c r="H14" s="65"/>
      <c r="I14" s="65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s="15" customFormat="1" ht="132.75" customHeight="1" x14ac:dyDescent="0.2">
      <c r="A15" s="147" t="s">
        <v>36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ht="96" customHeight="1" x14ac:dyDescent="0.2">
      <c r="A16" s="137" t="s">
        <v>94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</row>
    <row r="17" spans="5:5" ht="18.75" x14ac:dyDescent="0.2">
      <c r="E17" s="9"/>
    </row>
    <row r="18" spans="5:5" ht="18.75" x14ac:dyDescent="0.2">
      <c r="E18" s="9"/>
    </row>
  </sheetData>
  <mergeCells count="26"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  <mergeCell ref="A16:S16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14:B14"/>
    <mergeCell ref="A15:S15"/>
  </mergeCells>
  <printOptions horizontalCentered="1"/>
  <pageMargins left="0.25" right="0.25" top="0.5" bottom="0.5" header="0.25" footer="0"/>
  <pageSetup paperSize="9" scale="60" orientation="landscape" r:id="rId1"/>
  <headerFooter alignWithMargins="0">
    <oddFooter>&amp;L&amp;F format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W36"/>
  <sheetViews>
    <sheetView view="pageBreakPreview" topLeftCell="A10" zoomScale="115" zoomScaleNormal="130" zoomScaleSheetLayoutView="115" workbookViewId="0">
      <selection activeCell="H9" sqref="H9"/>
    </sheetView>
  </sheetViews>
  <sheetFormatPr defaultRowHeight="12.75" x14ac:dyDescent="0.2"/>
  <cols>
    <col min="1" max="1" width="4.5703125" style="16" customWidth="1"/>
    <col min="2" max="2" width="13.42578125" style="1" customWidth="1"/>
    <col min="3" max="3" width="8.7109375" style="1" customWidth="1"/>
    <col min="4" max="4" width="9.5703125" style="1" customWidth="1"/>
    <col min="5" max="5" width="12.85546875" style="1" customWidth="1"/>
    <col min="6" max="6" width="13.28515625" style="1" customWidth="1"/>
    <col min="7" max="7" width="14.5703125" style="42" customWidth="1"/>
    <col min="8" max="8" width="14.42578125" style="1" customWidth="1"/>
    <col min="9" max="9" width="15.42578125" style="1" customWidth="1"/>
    <col min="10" max="10" width="14.5703125" style="1" customWidth="1"/>
    <col min="11" max="11" width="16.140625" style="42" customWidth="1"/>
    <col min="12" max="12" width="14.7109375" style="1" customWidth="1"/>
    <col min="13" max="13" width="11" style="1" customWidth="1"/>
    <col min="14" max="14" width="10.85546875" style="1" customWidth="1"/>
    <col min="15" max="15" width="12.28515625" style="1" customWidth="1"/>
    <col min="16" max="16" width="16.140625" style="1" customWidth="1"/>
    <col min="17" max="17" width="12.85546875" style="1" customWidth="1"/>
    <col min="18" max="18" width="11.85546875" style="1" customWidth="1"/>
    <col min="19" max="19" width="12.28515625" style="1" customWidth="1"/>
    <col min="20" max="257" width="9.140625" style="1"/>
    <col min="258" max="258" width="3.5703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3.5703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3.5703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3.5703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3.5703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3.5703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3.5703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3.5703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3.5703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3.5703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3.5703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3.5703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3.5703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3.5703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3.5703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3.5703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3.5703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3.5703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3.5703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3.5703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3.5703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3.5703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3.5703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3.5703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3.5703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3.5703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3.5703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3.5703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3.5703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3.5703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3.5703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3.5703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3.5703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3.5703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3.5703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3.5703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3.5703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3.5703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3.5703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3.5703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3.5703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3.5703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3.5703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3.5703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3.5703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3.5703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3.5703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3.5703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3.5703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3.5703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3.5703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3.5703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3.5703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3.5703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3.5703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3.5703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3.5703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3.5703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3.5703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3.5703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3.5703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3.5703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3.5703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23" ht="23.25" customHeight="1" x14ac:dyDescent="0.2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3" ht="18" x14ac:dyDescent="0.25">
      <c r="A2" s="3"/>
      <c r="B2" s="173" t="s">
        <v>75</v>
      </c>
      <c r="C2" s="17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73" t="s">
        <v>76</v>
      </c>
      <c r="R2" s="173"/>
      <c r="S2" s="3"/>
    </row>
    <row r="3" spans="1:23" ht="38.25" customHeight="1" x14ac:dyDescent="0.3">
      <c r="A3" s="174" t="s">
        <v>147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23" s="19" customFormat="1" ht="31.5" customHeight="1" x14ac:dyDescent="0.25">
      <c r="A4" s="176" t="s">
        <v>77</v>
      </c>
      <c r="B4" s="176" t="s">
        <v>78</v>
      </c>
      <c r="C4" s="163" t="s">
        <v>5</v>
      </c>
      <c r="D4" s="170" t="s">
        <v>6</v>
      </c>
      <c r="E4" s="163" t="s">
        <v>127</v>
      </c>
      <c r="F4" s="163" t="s">
        <v>128</v>
      </c>
      <c r="G4" s="163" t="s">
        <v>129</v>
      </c>
      <c r="H4" s="166" t="s">
        <v>130</v>
      </c>
      <c r="I4" s="166"/>
      <c r="J4" s="166"/>
      <c r="K4" s="167" t="s">
        <v>131</v>
      </c>
      <c r="L4" s="170" t="s">
        <v>112</v>
      </c>
      <c r="M4" s="170"/>
      <c r="N4" s="170"/>
      <c r="O4" s="170"/>
      <c r="P4" s="170" t="s">
        <v>7</v>
      </c>
      <c r="Q4" s="170"/>
      <c r="R4" s="170"/>
      <c r="S4" s="170"/>
    </row>
    <row r="5" spans="1:23" s="19" customFormat="1" ht="12" customHeight="1" x14ac:dyDescent="0.25">
      <c r="A5" s="176"/>
      <c r="B5" s="176"/>
      <c r="C5" s="164"/>
      <c r="D5" s="170"/>
      <c r="E5" s="164"/>
      <c r="F5" s="164"/>
      <c r="G5" s="164"/>
      <c r="H5" s="166"/>
      <c r="I5" s="166"/>
      <c r="J5" s="166"/>
      <c r="K5" s="168"/>
      <c r="L5" s="170" t="s">
        <v>8</v>
      </c>
      <c r="M5" s="166" t="s">
        <v>9</v>
      </c>
      <c r="N5" s="166" t="s">
        <v>10</v>
      </c>
      <c r="O5" s="166" t="s">
        <v>11</v>
      </c>
      <c r="P5" s="170" t="s">
        <v>132</v>
      </c>
      <c r="Q5" s="166" t="s">
        <v>12</v>
      </c>
      <c r="R5" s="166" t="s">
        <v>13</v>
      </c>
      <c r="S5" s="166" t="s">
        <v>14</v>
      </c>
    </row>
    <row r="6" spans="1:23" s="19" customFormat="1" ht="93.75" customHeight="1" x14ac:dyDescent="0.25">
      <c r="A6" s="176"/>
      <c r="B6" s="176"/>
      <c r="C6" s="165"/>
      <c r="D6" s="170"/>
      <c r="E6" s="165"/>
      <c r="F6" s="165"/>
      <c r="G6" s="165"/>
      <c r="H6" s="32" t="s">
        <v>40</v>
      </c>
      <c r="I6" s="32" t="s">
        <v>16</v>
      </c>
      <c r="J6" s="32" t="s">
        <v>17</v>
      </c>
      <c r="K6" s="169"/>
      <c r="L6" s="170"/>
      <c r="M6" s="166"/>
      <c r="N6" s="166"/>
      <c r="O6" s="166"/>
      <c r="P6" s="170"/>
      <c r="Q6" s="166"/>
      <c r="R6" s="166"/>
      <c r="S6" s="166"/>
    </row>
    <row r="7" spans="1:23" s="21" customFormat="1" ht="22.5" customHeight="1" x14ac:dyDescent="0.2">
      <c r="A7" s="7">
        <v>1</v>
      </c>
      <c r="B7" s="7">
        <v>2</v>
      </c>
      <c r="C7" s="7">
        <v>3</v>
      </c>
      <c r="D7" s="7">
        <v>4</v>
      </c>
      <c r="E7" s="7" t="s">
        <v>18</v>
      </c>
      <c r="F7" s="7">
        <v>5</v>
      </c>
      <c r="G7" s="7" t="s">
        <v>19</v>
      </c>
      <c r="H7" s="7">
        <v>6</v>
      </c>
      <c r="I7" s="7">
        <v>7</v>
      </c>
      <c r="J7" s="7" t="s">
        <v>20</v>
      </c>
      <c r="K7" s="7" t="s">
        <v>21</v>
      </c>
      <c r="L7" s="7" t="s">
        <v>22</v>
      </c>
      <c r="M7" s="7" t="s">
        <v>23</v>
      </c>
      <c r="N7" s="7" t="s">
        <v>24</v>
      </c>
      <c r="O7" s="7" t="s">
        <v>25</v>
      </c>
      <c r="P7" s="7" t="s">
        <v>26</v>
      </c>
      <c r="Q7" s="7" t="s">
        <v>27</v>
      </c>
      <c r="R7" s="7" t="s">
        <v>28</v>
      </c>
      <c r="S7" s="7" t="s">
        <v>29</v>
      </c>
    </row>
    <row r="8" spans="1:23" s="34" customFormat="1" ht="39.75" customHeight="1" x14ac:dyDescent="0.25">
      <c r="A8" s="10">
        <v>1</v>
      </c>
      <c r="B8" s="10" t="s">
        <v>79</v>
      </c>
      <c r="C8" s="86">
        <v>149</v>
      </c>
      <c r="D8" s="86">
        <v>149</v>
      </c>
      <c r="E8" s="86">
        <v>6489</v>
      </c>
      <c r="F8" s="103">
        <v>0.17430555555555557</v>
      </c>
      <c r="G8" s="103">
        <v>0.17430555555555557</v>
      </c>
      <c r="H8" s="103">
        <v>104.31458333333333</v>
      </c>
      <c r="I8" s="103">
        <v>58.356944444444444</v>
      </c>
      <c r="J8" s="103">
        <v>162.67152777777778</v>
      </c>
      <c r="K8" s="103">
        <v>162.67152777777778</v>
      </c>
      <c r="L8" s="103">
        <v>162.84583333333333</v>
      </c>
      <c r="M8" s="103">
        <v>1.0929250559284116</v>
      </c>
      <c r="N8" s="90">
        <v>99.848367330557622</v>
      </c>
      <c r="O8" s="90">
        <v>99.848204853343276</v>
      </c>
      <c r="P8" s="103">
        <v>162.84583333333333</v>
      </c>
      <c r="Q8" s="103">
        <v>1.0929250559284116</v>
      </c>
      <c r="R8" s="90">
        <v>99.848367330557622</v>
      </c>
      <c r="S8" s="90">
        <v>99.848204853343276</v>
      </c>
    </row>
    <row r="9" spans="1:23" s="37" customFormat="1" ht="39.75" customHeight="1" x14ac:dyDescent="0.25">
      <c r="A9" s="35">
        <v>2</v>
      </c>
      <c r="B9" s="9" t="s">
        <v>80</v>
      </c>
      <c r="C9" s="9"/>
      <c r="D9" s="10"/>
      <c r="E9" s="10"/>
      <c r="F9" s="36"/>
      <c r="G9" s="33"/>
      <c r="H9" s="36"/>
      <c r="I9" s="36"/>
      <c r="J9" s="33"/>
      <c r="K9" s="33"/>
      <c r="L9" s="36"/>
      <c r="M9" s="33"/>
      <c r="N9" s="33"/>
      <c r="O9" s="33"/>
      <c r="P9" s="36"/>
      <c r="Q9" s="36"/>
      <c r="R9" s="33"/>
      <c r="S9" s="33"/>
    </row>
    <row r="10" spans="1:23" s="37" customFormat="1" ht="39.75" customHeight="1" x14ac:dyDescent="0.25">
      <c r="A10" s="10">
        <v>3</v>
      </c>
      <c r="B10" s="9" t="s">
        <v>64</v>
      </c>
      <c r="C10" s="86">
        <v>57</v>
      </c>
      <c r="D10" s="86">
        <v>53</v>
      </c>
      <c r="E10" s="86">
        <v>2141</v>
      </c>
      <c r="F10" s="124">
        <v>1.0416666666666666E-2</v>
      </c>
      <c r="G10" s="88">
        <v>1.0416666666666666E-2</v>
      </c>
      <c r="H10" s="103">
        <v>49.181481481481477</v>
      </c>
      <c r="I10" s="103">
        <v>18.321990740740741</v>
      </c>
      <c r="J10" s="103">
        <v>67.503472222222214</v>
      </c>
      <c r="K10" s="103">
        <v>67.503472222222214</v>
      </c>
      <c r="L10" s="103">
        <v>67.524305555555543</v>
      </c>
      <c r="M10" s="103">
        <v>2.3061882716049382</v>
      </c>
      <c r="N10" s="90">
        <v>99.835517855209019</v>
      </c>
      <c r="O10" s="90">
        <v>99.83546709172623</v>
      </c>
      <c r="P10" s="103">
        <v>67.524305555555543</v>
      </c>
      <c r="Q10" s="103">
        <v>1.1846369395711498</v>
      </c>
      <c r="R10" s="90">
        <v>99.835517855209019</v>
      </c>
      <c r="S10" s="90">
        <v>99.83549247346761</v>
      </c>
    </row>
    <row r="11" spans="1:23" s="37" customFormat="1" ht="39.75" customHeight="1" x14ac:dyDescent="0.25">
      <c r="A11" s="10">
        <v>4</v>
      </c>
      <c r="B11" s="9" t="s">
        <v>31</v>
      </c>
      <c r="C11" s="9"/>
      <c r="D11" s="10"/>
      <c r="E11" s="10"/>
      <c r="F11" s="36"/>
      <c r="G11" s="33"/>
      <c r="H11" s="36"/>
      <c r="I11" s="36"/>
      <c r="J11" s="33"/>
      <c r="K11" s="33"/>
      <c r="L11" s="36"/>
      <c r="M11" s="33"/>
      <c r="N11" s="33"/>
      <c r="O11" s="33"/>
      <c r="P11" s="36"/>
      <c r="Q11" s="36"/>
      <c r="R11" s="33"/>
      <c r="S11" s="33"/>
    </row>
    <row r="12" spans="1:23" s="37" customFormat="1" ht="39.75" customHeight="1" x14ac:dyDescent="0.25">
      <c r="A12" s="35">
        <v>5</v>
      </c>
      <c r="B12" s="9" t="s">
        <v>32</v>
      </c>
      <c r="C12" s="100">
        <v>129</v>
      </c>
      <c r="D12" s="100">
        <v>129</v>
      </c>
      <c r="E12" s="100">
        <f>906+629+883+441+233+191+1183+495</f>
        <v>4961</v>
      </c>
      <c r="F12" s="101">
        <v>0</v>
      </c>
      <c r="G12" s="101">
        <f>+F12</f>
        <v>0</v>
      </c>
      <c r="H12" s="101">
        <v>288.9083333333333</v>
      </c>
      <c r="I12" s="102">
        <v>73.663888888888891</v>
      </c>
      <c r="J12" s="103">
        <f>H12+I12</f>
        <v>362.57222222222219</v>
      </c>
      <c r="K12" s="103">
        <f>+J12</f>
        <v>362.57222222222219</v>
      </c>
      <c r="L12" s="103">
        <f>J12+F12</f>
        <v>362.57222222222219</v>
      </c>
      <c r="M12" s="103">
        <v>1.8805232558139535</v>
      </c>
      <c r="N12" s="104">
        <f>+((C12*18*31)-J12)/(C12*18*31)*100</f>
        <v>99.496301544521927</v>
      </c>
      <c r="O12" s="104">
        <f>+((C12*18*31)-L12)/(C12*18*31)*100</f>
        <v>99.496301544521927</v>
      </c>
      <c r="P12" s="103">
        <v>242.58750000000001</v>
      </c>
      <c r="Q12" s="103">
        <v>1.8805232558139535</v>
      </c>
      <c r="R12" s="105">
        <f>((((C12*18*365)-(K12))*100)/(C12*18*365))</f>
        <v>99.957220131178573</v>
      </c>
      <c r="S12" s="90">
        <f>+R12</f>
        <v>99.957220131178573</v>
      </c>
      <c r="W12" s="37">
        <v>84581.34</v>
      </c>
    </row>
    <row r="13" spans="1:23" s="37" customFormat="1" ht="39.75" customHeight="1" x14ac:dyDescent="0.25">
      <c r="A13" s="10">
        <v>6</v>
      </c>
      <c r="B13" s="9" t="s">
        <v>67</v>
      </c>
      <c r="C13" s="9"/>
      <c r="D13" s="10"/>
      <c r="E13" s="10"/>
      <c r="F13" s="36"/>
      <c r="G13" s="33"/>
      <c r="H13" s="36"/>
      <c r="I13" s="36"/>
      <c r="J13" s="33"/>
      <c r="K13" s="33"/>
      <c r="L13" s="36"/>
      <c r="M13" s="33"/>
      <c r="N13" s="33"/>
      <c r="O13" s="33"/>
      <c r="P13" s="36"/>
      <c r="Q13" s="36"/>
      <c r="R13" s="33"/>
      <c r="S13" s="33"/>
    </row>
    <row r="14" spans="1:23" s="22" customFormat="1" ht="39.75" customHeight="1" x14ac:dyDescent="0.25">
      <c r="A14" s="10">
        <v>7</v>
      </c>
      <c r="B14" s="9" t="s">
        <v>33</v>
      </c>
      <c r="C14" s="9"/>
      <c r="D14" s="10"/>
      <c r="E14" s="10"/>
      <c r="F14" s="36"/>
      <c r="G14" s="33"/>
      <c r="H14" s="36"/>
      <c r="I14" s="36"/>
      <c r="J14" s="33"/>
      <c r="K14" s="33"/>
      <c r="L14" s="36"/>
      <c r="M14" s="33"/>
      <c r="N14" s="33"/>
      <c r="O14" s="33"/>
      <c r="P14" s="36"/>
      <c r="Q14" s="36"/>
      <c r="R14" s="33"/>
      <c r="S14" s="33"/>
    </row>
    <row r="15" spans="1:23" s="22" customFormat="1" ht="39.75" customHeight="1" x14ac:dyDescent="0.25">
      <c r="A15" s="35">
        <v>8</v>
      </c>
      <c r="B15" s="9" t="s">
        <v>34</v>
      </c>
      <c r="C15" s="9">
        <v>75</v>
      </c>
      <c r="D15" s="10">
        <v>75</v>
      </c>
      <c r="E15" s="10">
        <v>625</v>
      </c>
      <c r="F15" s="36" t="s">
        <v>227</v>
      </c>
      <c r="G15" s="33">
        <v>3.1944444444444449E-2</v>
      </c>
      <c r="H15" s="36">
        <v>3.4027777777777775E-2</v>
      </c>
      <c r="I15" s="36">
        <v>1.7263888888888888</v>
      </c>
      <c r="J15" s="33">
        <v>1.7604166666666665</v>
      </c>
      <c r="K15" s="33">
        <v>2.8340277777777776</v>
      </c>
      <c r="L15" s="36">
        <v>1.7749999999999999</v>
      </c>
      <c r="M15" s="33">
        <v>2.3666666666666666E-2</v>
      </c>
      <c r="N15" s="33">
        <v>99.996739969135817</v>
      </c>
      <c r="O15" s="33">
        <v>99.994751800411521</v>
      </c>
      <c r="P15" s="36">
        <v>2.8659722222222221</v>
      </c>
      <c r="Q15" s="36">
        <v>3.8212962962962962E-2</v>
      </c>
      <c r="R15" s="33">
        <v>99.994751800411521</v>
      </c>
      <c r="S15" s="33">
        <v>99.99671296296296</v>
      </c>
    </row>
    <row r="16" spans="1:23" s="37" customFormat="1" ht="39.75" customHeight="1" x14ac:dyDescent="0.25">
      <c r="A16" s="10">
        <v>9</v>
      </c>
      <c r="B16" s="9" t="s">
        <v>35</v>
      </c>
      <c r="C16" s="9"/>
      <c r="D16" s="10"/>
      <c r="E16" s="10"/>
      <c r="F16" s="36"/>
      <c r="G16" s="33"/>
      <c r="H16" s="36"/>
      <c r="I16" s="36"/>
      <c r="J16" s="33"/>
      <c r="K16" s="33"/>
      <c r="L16" s="36"/>
      <c r="M16" s="33"/>
      <c r="N16" s="33"/>
      <c r="O16" s="33"/>
      <c r="P16" s="36"/>
      <c r="Q16" s="36"/>
      <c r="R16" s="33"/>
      <c r="S16" s="33"/>
    </row>
    <row r="17" spans="1:19" s="37" customFormat="1" ht="39.75" customHeight="1" x14ac:dyDescent="0.25">
      <c r="A17" s="10">
        <v>10</v>
      </c>
      <c r="B17" s="29" t="s">
        <v>73</v>
      </c>
      <c r="C17" s="100">
        <f t="shared" ref="C17:I17" si="0">SUM(C8:C16)</f>
        <v>410</v>
      </c>
      <c r="D17" s="100">
        <f t="shared" si="0"/>
        <v>406</v>
      </c>
      <c r="E17" s="100">
        <f t="shared" si="0"/>
        <v>14216</v>
      </c>
      <c r="F17" s="119">
        <f t="shared" si="0"/>
        <v>0.18472222222222223</v>
      </c>
      <c r="G17" s="119">
        <f t="shared" si="0"/>
        <v>0.21666666666666667</v>
      </c>
      <c r="H17" s="119">
        <f t="shared" si="0"/>
        <v>442.43842592592591</v>
      </c>
      <c r="I17" s="119">
        <f t="shared" si="0"/>
        <v>152.06921296296298</v>
      </c>
      <c r="J17" s="119">
        <f>H17+I17</f>
        <v>594.50763888888889</v>
      </c>
      <c r="K17" s="119">
        <f>SUM(K8:K16)</f>
        <v>595.58125000000007</v>
      </c>
      <c r="L17" s="119">
        <f>SUM(L8:L16)</f>
        <v>594.71736111111102</v>
      </c>
      <c r="M17" s="120">
        <f>L17/C17</f>
        <v>1.4505301490514904</v>
      </c>
      <c r="N17" s="121">
        <f>AVERAGE(N8:N16)</f>
        <v>99.794231674856107</v>
      </c>
      <c r="O17" s="121">
        <f>AVERAGE(O8:O16)</f>
        <v>99.793681322500731</v>
      </c>
      <c r="P17" s="121">
        <f>+G17+K17</f>
        <v>595.79791666666677</v>
      </c>
      <c r="Q17" s="119">
        <f>P17/C17</f>
        <v>1.4531656504065043</v>
      </c>
      <c r="R17" s="121">
        <f>AVERAGE(R8:R16)</f>
        <v>99.908964279339187</v>
      </c>
      <c r="S17" s="121">
        <f>AVERAGE(S8:S16)</f>
        <v>99.909407605238101</v>
      </c>
    </row>
    <row r="18" spans="1:19" s="37" customFormat="1" ht="39.75" customHeight="1" x14ac:dyDescent="0.25">
      <c r="A18" s="35">
        <v>11</v>
      </c>
      <c r="B18" s="29" t="s">
        <v>124</v>
      </c>
      <c r="C18" s="29"/>
      <c r="D18" s="10"/>
      <c r="E18" s="28"/>
      <c r="F18" s="38"/>
      <c r="G18" s="33"/>
      <c r="H18" s="38"/>
      <c r="I18" s="38"/>
      <c r="J18" s="33"/>
      <c r="K18" s="33"/>
      <c r="L18" s="38"/>
      <c r="M18" s="33"/>
      <c r="N18" s="33"/>
      <c r="O18" s="33"/>
      <c r="P18" s="38"/>
      <c r="Q18" s="38"/>
      <c r="R18" s="33"/>
      <c r="S18" s="33"/>
    </row>
    <row r="19" spans="1:19" s="37" customFormat="1" ht="39.75" customHeight="1" x14ac:dyDescent="0.25">
      <c r="A19" s="10">
        <v>12</v>
      </c>
      <c r="B19" s="29" t="s">
        <v>56</v>
      </c>
      <c r="C19" s="29"/>
      <c r="D19" s="10"/>
      <c r="E19" s="28"/>
      <c r="F19" s="38"/>
      <c r="G19" s="33"/>
      <c r="H19" s="38"/>
      <c r="I19" s="38"/>
      <c r="J19" s="33"/>
      <c r="K19" s="33"/>
      <c r="L19" s="38"/>
      <c r="M19" s="33"/>
      <c r="N19" s="33"/>
      <c r="O19" s="33"/>
      <c r="P19" s="38"/>
      <c r="Q19" s="38"/>
      <c r="R19" s="33"/>
      <c r="S19" s="33"/>
    </row>
    <row r="20" spans="1:19" s="41" customFormat="1" ht="39.75" customHeight="1" x14ac:dyDescent="0.25">
      <c r="A20" s="146" t="s">
        <v>17</v>
      </c>
      <c r="B20" s="146"/>
      <c r="C20" s="12"/>
      <c r="D20" s="12"/>
      <c r="E20" s="13"/>
      <c r="F20" s="13"/>
      <c r="G20" s="39"/>
      <c r="H20" s="13"/>
      <c r="I20" s="13"/>
      <c r="J20" s="39"/>
      <c r="K20" s="39"/>
      <c r="L20" s="40"/>
      <c r="M20" s="39"/>
      <c r="N20" s="39"/>
      <c r="O20" s="39"/>
      <c r="P20" s="40"/>
      <c r="Q20" s="40"/>
      <c r="R20" s="39"/>
      <c r="S20" s="39"/>
    </row>
    <row r="21" spans="1:19" s="15" customFormat="1" ht="135" customHeight="1" x14ac:dyDescent="0.25">
      <c r="A21" s="171" t="s">
        <v>81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</row>
    <row r="22" spans="1:19" ht="104.25" customHeight="1" x14ac:dyDescent="0.25">
      <c r="A22" s="162" t="s">
        <v>96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</row>
    <row r="29" spans="1:19" x14ac:dyDescent="0.2">
      <c r="N29" s="1">
        <f>164/2</f>
        <v>82</v>
      </c>
      <c r="O29" s="1">
        <f>82-20</f>
        <v>62</v>
      </c>
    </row>
    <row r="32" spans="1:19" x14ac:dyDescent="0.2">
      <c r="F32" s="1">
        <f>144-119</f>
        <v>25</v>
      </c>
    </row>
    <row r="36" spans="12:12" x14ac:dyDescent="0.2">
      <c r="L36" s="1">
        <f>148-128</f>
        <v>20</v>
      </c>
    </row>
  </sheetData>
  <mergeCells count="26"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  <mergeCell ref="A22:S22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20:B20"/>
    <mergeCell ref="A21:S21"/>
  </mergeCells>
  <printOptions horizontalCentered="1"/>
  <pageMargins left="0.25" right="0.25" top="0.5" bottom="0.5" header="0.25" footer="0"/>
  <pageSetup paperSize="9" scale="54" orientation="landscape" r:id="rId1"/>
  <headerFooter alignWithMargins="0">
    <oddFooter>&amp;L&amp;F format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F49"/>
  <sheetViews>
    <sheetView view="pageBreakPreview" topLeftCell="A13" zoomScaleSheetLayoutView="100" workbookViewId="0">
      <selection activeCell="A47" sqref="A47:XFD72"/>
    </sheetView>
  </sheetViews>
  <sheetFormatPr defaultRowHeight="18" x14ac:dyDescent="0.2"/>
  <cols>
    <col min="1" max="1" width="4.140625" style="16" customWidth="1"/>
    <col min="2" max="2" width="17.28515625" style="1" bestFit="1" customWidth="1"/>
    <col min="3" max="3" width="10.42578125" style="1" customWidth="1"/>
    <col min="4" max="4" width="8.7109375" style="1" customWidth="1"/>
    <col min="5" max="5" width="11.85546875" style="31" customWidth="1"/>
    <col min="6" max="6" width="15.28515625" style="1" customWidth="1"/>
    <col min="7" max="7" width="14.5703125" style="1" customWidth="1"/>
    <col min="8" max="8" width="13.42578125" style="1" customWidth="1"/>
    <col min="9" max="9" width="15.7109375" style="1" customWidth="1"/>
    <col min="10" max="10" width="12.42578125" style="1" customWidth="1"/>
    <col min="11" max="11" width="14.7109375" style="1" customWidth="1"/>
    <col min="12" max="12" width="12.42578125" style="1" customWidth="1"/>
    <col min="13" max="13" width="14.5703125" style="1" customWidth="1"/>
    <col min="14" max="14" width="12" style="1" customWidth="1"/>
    <col min="15" max="15" width="10.140625" style="1" customWidth="1"/>
    <col min="16" max="16" width="14.5703125" style="1" customWidth="1"/>
    <col min="17" max="17" width="15.5703125" style="1" customWidth="1"/>
    <col min="18" max="18" width="11.85546875" style="1" customWidth="1"/>
    <col min="19" max="19" width="11.7109375" style="1" customWidth="1"/>
    <col min="20" max="257" width="9.140625" style="1"/>
    <col min="258" max="258" width="5.42578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5.42578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5.42578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5.42578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5.42578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5.42578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5.42578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5.42578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5.42578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5.42578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5.42578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5.42578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5.42578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5.42578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5.42578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5.42578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5.42578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5.42578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5.42578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5.42578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5.42578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5.42578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5.42578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5.42578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5.42578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5.42578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5.42578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5.42578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5.42578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5.42578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5.42578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5.42578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5.42578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5.42578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5.42578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5.42578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5.42578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5.42578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5.42578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5.42578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5.42578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5.42578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5.42578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5.42578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5.42578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5.42578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5.42578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5.42578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5.42578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5.42578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5.42578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5.42578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5.42578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5.42578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5.42578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5.42578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5.42578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5.42578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5.42578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5.42578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5.42578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5.42578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5.42578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19" ht="18.75" x14ac:dyDescent="0.3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8.75" x14ac:dyDescent="0.3">
      <c r="A2" s="67"/>
      <c r="B2" s="151" t="s">
        <v>37</v>
      </c>
      <c r="C2" s="151"/>
      <c r="D2" s="67"/>
      <c r="E2" s="18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151"/>
      <c r="R2" s="151"/>
      <c r="S2" s="67"/>
    </row>
    <row r="3" spans="1:19" ht="39" customHeight="1" x14ac:dyDescent="0.35">
      <c r="A3" s="152" t="s">
        <v>105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s="19" customFormat="1" ht="31.5" customHeight="1" x14ac:dyDescent="0.25">
      <c r="A4" s="154" t="s">
        <v>38</v>
      </c>
      <c r="B4" s="154" t="s">
        <v>39</v>
      </c>
      <c r="C4" s="138" t="s">
        <v>5</v>
      </c>
      <c r="D4" s="145" t="s">
        <v>6</v>
      </c>
      <c r="E4" s="138" t="s">
        <v>106</v>
      </c>
      <c r="F4" s="138" t="s">
        <v>107</v>
      </c>
      <c r="G4" s="138" t="s">
        <v>108</v>
      </c>
      <c r="H4" s="141" t="s">
        <v>101</v>
      </c>
      <c r="I4" s="141"/>
      <c r="J4" s="141"/>
      <c r="K4" s="142" t="s">
        <v>102</v>
      </c>
      <c r="L4" s="145" t="s">
        <v>103</v>
      </c>
      <c r="M4" s="145"/>
      <c r="N4" s="145"/>
      <c r="O4" s="145"/>
      <c r="P4" s="145" t="s">
        <v>7</v>
      </c>
      <c r="Q4" s="145"/>
      <c r="R4" s="145"/>
      <c r="S4" s="145"/>
    </row>
    <row r="5" spans="1:19" s="19" customFormat="1" ht="41.25" customHeight="1" x14ac:dyDescent="0.25">
      <c r="A5" s="155"/>
      <c r="B5" s="155"/>
      <c r="C5" s="139"/>
      <c r="D5" s="145"/>
      <c r="E5" s="139"/>
      <c r="F5" s="139"/>
      <c r="G5" s="139"/>
      <c r="H5" s="141"/>
      <c r="I5" s="141"/>
      <c r="J5" s="141"/>
      <c r="K5" s="143"/>
      <c r="L5" s="145" t="s">
        <v>8</v>
      </c>
      <c r="M5" s="141" t="s">
        <v>9</v>
      </c>
      <c r="N5" s="141" t="s">
        <v>10</v>
      </c>
      <c r="O5" s="141" t="s">
        <v>11</v>
      </c>
      <c r="P5" s="145" t="s">
        <v>104</v>
      </c>
      <c r="Q5" s="141" t="s">
        <v>12</v>
      </c>
      <c r="R5" s="141" t="s">
        <v>13</v>
      </c>
      <c r="S5" s="141" t="s">
        <v>14</v>
      </c>
    </row>
    <row r="6" spans="1:19" s="19" customFormat="1" ht="48" customHeight="1" x14ac:dyDescent="0.25">
      <c r="A6" s="156"/>
      <c r="B6" s="156"/>
      <c r="C6" s="140"/>
      <c r="D6" s="145"/>
      <c r="E6" s="140"/>
      <c r="F6" s="140"/>
      <c r="G6" s="140"/>
      <c r="H6" s="64" t="s">
        <v>40</v>
      </c>
      <c r="I6" s="64" t="s">
        <v>16</v>
      </c>
      <c r="J6" s="64" t="s">
        <v>17</v>
      </c>
      <c r="K6" s="144"/>
      <c r="L6" s="145"/>
      <c r="M6" s="141"/>
      <c r="N6" s="141"/>
      <c r="O6" s="141"/>
      <c r="P6" s="145"/>
      <c r="Q6" s="141"/>
      <c r="R6" s="141"/>
      <c r="S6" s="141"/>
    </row>
    <row r="7" spans="1:19" s="21" customFormat="1" ht="19.5" customHeight="1" x14ac:dyDescent="0.2">
      <c r="A7" s="20">
        <v>1</v>
      </c>
      <c r="B7" s="20">
        <v>2</v>
      </c>
      <c r="C7" s="20">
        <v>3</v>
      </c>
      <c r="D7" s="20">
        <v>4</v>
      </c>
      <c r="E7" s="20" t="s">
        <v>18</v>
      </c>
      <c r="F7" s="20">
        <v>5</v>
      </c>
      <c r="G7" s="20" t="s">
        <v>19</v>
      </c>
      <c r="H7" s="20">
        <v>6</v>
      </c>
      <c r="I7" s="20">
        <v>7</v>
      </c>
      <c r="J7" s="20" t="s">
        <v>20</v>
      </c>
      <c r="K7" s="20" t="s">
        <v>21</v>
      </c>
      <c r="L7" s="20" t="s">
        <v>22</v>
      </c>
      <c r="M7" s="20" t="s">
        <v>23</v>
      </c>
      <c r="N7" s="20" t="s">
        <v>24</v>
      </c>
      <c r="O7" s="20" t="s">
        <v>25</v>
      </c>
      <c r="P7" s="20" t="s">
        <v>26</v>
      </c>
      <c r="Q7" s="20" t="s">
        <v>27</v>
      </c>
      <c r="R7" s="20" t="s">
        <v>28</v>
      </c>
      <c r="S7" s="20" t="s">
        <v>29</v>
      </c>
    </row>
    <row r="8" spans="1:19" s="22" customFormat="1" ht="27.75" customHeight="1" x14ac:dyDescent="0.25">
      <c r="A8" s="9">
        <v>1</v>
      </c>
      <c r="B8" s="111" t="s">
        <v>41</v>
      </c>
      <c r="C8" s="9">
        <v>3</v>
      </c>
      <c r="D8" s="9">
        <v>3</v>
      </c>
      <c r="E8" s="10">
        <v>85</v>
      </c>
      <c r="F8" s="71">
        <v>3.472222222222222E-3</v>
      </c>
      <c r="G8" s="71">
        <f>+F8</f>
        <v>3.472222222222222E-3</v>
      </c>
      <c r="H8" s="71">
        <v>10.704861111111112</v>
      </c>
      <c r="I8" s="71">
        <v>8.6805555555555566E-2</v>
      </c>
      <c r="J8" s="71">
        <f>+H8+I8</f>
        <v>10.791666666666668</v>
      </c>
      <c r="K8" s="71">
        <f>+J8</f>
        <v>10.791666666666668</v>
      </c>
      <c r="L8" s="71">
        <f>+F8+J8</f>
        <v>10.795138888888889</v>
      </c>
      <c r="M8" s="71">
        <f>+L8/C8</f>
        <v>3.5983796296296298</v>
      </c>
      <c r="N8" s="11">
        <f>+((C8*24*30)-J8)/(C8*24*30)*100</f>
        <v>99.50038580246914</v>
      </c>
      <c r="O8" s="11">
        <f>+((C8*24*30)-L8)/(C8*24*30)*100</f>
        <v>99.500225051440339</v>
      </c>
      <c r="P8" s="71">
        <f>+G8+K8</f>
        <v>10.795138888888889</v>
      </c>
      <c r="Q8" s="71">
        <f>+P8/C8</f>
        <v>3.5983796296296298</v>
      </c>
      <c r="R8" s="11">
        <f>+((C8*24*30)-K8)/(C8*24*30)*100</f>
        <v>99.50038580246914</v>
      </c>
      <c r="S8" s="11">
        <f>+((C8*24*30)-(G8+K8))*100/(C8*24*30)</f>
        <v>99.500225051440339</v>
      </c>
    </row>
    <row r="9" spans="1:19" s="22" customFormat="1" ht="27.75" customHeight="1" x14ac:dyDescent="0.25">
      <c r="A9" s="9">
        <v>2</v>
      </c>
      <c r="B9" s="111" t="s">
        <v>42</v>
      </c>
      <c r="C9" s="9">
        <v>1</v>
      </c>
      <c r="D9" s="9">
        <v>1</v>
      </c>
      <c r="E9" s="10">
        <v>19</v>
      </c>
      <c r="F9" s="71">
        <v>2.2222222222222223E-2</v>
      </c>
      <c r="G9" s="71">
        <v>0</v>
      </c>
      <c r="H9" s="71">
        <v>4.3194444444444446</v>
      </c>
      <c r="I9" s="71">
        <v>5.5555555555555552E-2</v>
      </c>
      <c r="J9" s="71">
        <f>+H9+I9</f>
        <v>4.375</v>
      </c>
      <c r="K9" s="71">
        <f>+J9</f>
        <v>4.375</v>
      </c>
      <c r="L9" s="71">
        <f>+F9+J9</f>
        <v>4.3972222222222221</v>
      </c>
      <c r="M9" s="71">
        <f>+L9/C9</f>
        <v>4.3972222222222221</v>
      </c>
      <c r="N9" s="11">
        <f>+((C9*24*30)-J9)/(C9*24*30)*100</f>
        <v>99.392361111111114</v>
      </c>
      <c r="O9" s="11">
        <f>+((C9*24*30)-L9)/(C9*24*30)*100</f>
        <v>99.389274691358025</v>
      </c>
      <c r="P9" s="71">
        <f>+G9+K9</f>
        <v>4.375</v>
      </c>
      <c r="Q9" s="71">
        <f>+P9/C9</f>
        <v>4.375</v>
      </c>
      <c r="R9" s="11">
        <f>+((C9*24*30)-K9)/(C9*24*30)*100</f>
        <v>99.392361111111114</v>
      </c>
      <c r="S9" s="11">
        <f>+((C9*24*30)-(G9+K9))*100/(C9*24*30)</f>
        <v>99.392361111111114</v>
      </c>
    </row>
    <row r="10" spans="1:19" s="22" customFormat="1" ht="27.75" customHeight="1" x14ac:dyDescent="0.25">
      <c r="A10" s="9">
        <v>3</v>
      </c>
      <c r="B10" s="111" t="s">
        <v>46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25" customFormat="1" ht="27.75" customHeight="1" x14ac:dyDescent="0.25">
      <c r="A11" s="9">
        <v>4</v>
      </c>
      <c r="B11" s="111" t="s">
        <v>43</v>
      </c>
      <c r="C11" s="23"/>
      <c r="D11" s="23"/>
      <c r="E11" s="10"/>
      <c r="F11" s="24"/>
      <c r="G11" s="11"/>
      <c r="H11" s="11"/>
      <c r="I11" s="11"/>
      <c r="J11" s="11"/>
      <c r="K11" s="11"/>
      <c r="L11" s="11"/>
      <c r="M11" s="11"/>
      <c r="N11" s="11"/>
      <c r="O11" s="11"/>
      <c r="P11" s="24"/>
      <c r="Q11" s="24"/>
      <c r="R11" s="11"/>
      <c r="S11" s="11"/>
    </row>
    <row r="12" spans="1:19" s="22" customFormat="1" ht="27.75" customHeight="1" x14ac:dyDescent="0.25">
      <c r="A12" s="9">
        <v>5</v>
      </c>
      <c r="B12" s="111" t="s">
        <v>44</v>
      </c>
      <c r="C12" s="9"/>
      <c r="D12" s="9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22" customFormat="1" ht="27.75" customHeight="1" x14ac:dyDescent="0.25">
      <c r="A13" s="9"/>
      <c r="B13" s="111" t="s">
        <v>64</v>
      </c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22" customFormat="1" ht="27.75" customHeight="1" x14ac:dyDescent="0.25">
      <c r="A14" s="9">
        <v>7</v>
      </c>
      <c r="B14" s="111" t="s">
        <v>45</v>
      </c>
      <c r="C14" s="9"/>
      <c r="D14" s="9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22" customFormat="1" ht="27.75" customHeight="1" x14ac:dyDescent="0.25">
      <c r="A15" s="9">
        <v>8</v>
      </c>
      <c r="B15" s="111" t="s">
        <v>47</v>
      </c>
      <c r="C15" s="9"/>
      <c r="D15" s="9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22" customFormat="1" ht="27.75" customHeight="1" x14ac:dyDescent="0.25">
      <c r="A16" s="9">
        <v>9</v>
      </c>
      <c r="B16" s="111" t="s">
        <v>48</v>
      </c>
      <c r="C16" s="9"/>
      <c r="D16" s="9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27" customFormat="1" ht="27.75" customHeight="1" x14ac:dyDescent="0.25">
      <c r="A17" s="9">
        <v>10</v>
      </c>
      <c r="B17" s="111" t="s">
        <v>50</v>
      </c>
      <c r="C17" s="10"/>
      <c r="D17" s="10"/>
      <c r="E17" s="10"/>
      <c r="F17" s="26"/>
      <c r="G17" s="11"/>
      <c r="H17" s="11"/>
      <c r="I17" s="11"/>
      <c r="K17" s="11"/>
      <c r="L17" s="11"/>
      <c r="M17" s="11"/>
      <c r="N17" s="11"/>
      <c r="O17" s="11"/>
      <c r="P17" s="26"/>
      <c r="Q17" s="26"/>
      <c r="R17" s="11"/>
      <c r="S17" s="11"/>
    </row>
    <row r="18" spans="1:19" s="27" customFormat="1" ht="27.75" customHeight="1" x14ac:dyDescent="0.25">
      <c r="A18" s="9">
        <v>11</v>
      </c>
      <c r="B18" s="111" t="s">
        <v>51</v>
      </c>
      <c r="C18" s="10"/>
      <c r="D18" s="10"/>
      <c r="E18" s="10"/>
      <c r="F18" s="26"/>
      <c r="G18" s="11"/>
      <c r="H18" s="11"/>
      <c r="I18" s="11"/>
      <c r="J18" s="11"/>
      <c r="K18" s="11"/>
      <c r="L18" s="11"/>
      <c r="M18" s="11"/>
      <c r="N18" s="11"/>
      <c r="O18" s="11"/>
      <c r="P18" s="26"/>
      <c r="Q18" s="26"/>
      <c r="R18" s="11"/>
      <c r="S18" s="11"/>
    </row>
    <row r="19" spans="1:19" s="27" customFormat="1" ht="27.75" customHeight="1" x14ac:dyDescent="0.25">
      <c r="A19" s="9">
        <v>12</v>
      </c>
      <c r="B19" s="111" t="s">
        <v>61</v>
      </c>
      <c r="C19" s="10"/>
      <c r="D19" s="10"/>
      <c r="E19" s="10"/>
      <c r="F19" s="26"/>
      <c r="G19" s="11"/>
      <c r="H19" s="11"/>
      <c r="I19" s="11"/>
      <c r="J19" s="11"/>
      <c r="K19" s="11"/>
      <c r="L19" s="11"/>
      <c r="M19" s="11"/>
      <c r="N19" s="11"/>
      <c r="O19" s="11"/>
      <c r="P19" s="26"/>
      <c r="Q19" s="26"/>
      <c r="R19" s="11"/>
      <c r="S19" s="11"/>
    </row>
    <row r="20" spans="1:19" s="27" customFormat="1" ht="27.75" customHeight="1" x14ac:dyDescent="0.25">
      <c r="A20" s="9">
        <v>13</v>
      </c>
      <c r="B20" s="111" t="s">
        <v>69</v>
      </c>
      <c r="C20" s="10"/>
      <c r="D20" s="10"/>
      <c r="E20" s="10"/>
      <c r="F20" s="26"/>
      <c r="G20" s="11"/>
      <c r="H20" s="11"/>
      <c r="I20" s="11"/>
      <c r="J20" s="11"/>
      <c r="K20" s="11"/>
      <c r="L20" s="11"/>
      <c r="M20" s="11"/>
      <c r="N20" s="11"/>
      <c r="O20" s="11"/>
      <c r="P20" s="26"/>
      <c r="Q20" s="26"/>
      <c r="R20" s="11"/>
      <c r="S20" s="11"/>
    </row>
    <row r="21" spans="1:19" s="27" customFormat="1" ht="27.75" customHeight="1" x14ac:dyDescent="0.25">
      <c r="A21" s="9">
        <v>14</v>
      </c>
      <c r="B21" s="111" t="s">
        <v>222</v>
      </c>
      <c r="C21" s="10"/>
      <c r="D21" s="10"/>
      <c r="E21" s="10"/>
      <c r="F21" s="26"/>
      <c r="G21" s="11"/>
      <c r="H21" s="11"/>
      <c r="I21" s="11"/>
      <c r="J21" s="11"/>
      <c r="K21" s="11"/>
      <c r="L21" s="11"/>
      <c r="M21" s="11"/>
      <c r="N21" s="11"/>
      <c r="O21" s="11"/>
      <c r="P21" s="26"/>
      <c r="Q21" s="26"/>
      <c r="R21" s="11"/>
      <c r="S21" s="11"/>
    </row>
    <row r="22" spans="1:19" s="27" customFormat="1" ht="27.75" customHeight="1" x14ac:dyDescent="0.25">
      <c r="A22" s="9">
        <v>15</v>
      </c>
      <c r="B22" s="111" t="s">
        <v>52</v>
      </c>
      <c r="C22" s="10"/>
      <c r="D22" s="10"/>
      <c r="E22" s="10"/>
      <c r="F22" s="26"/>
      <c r="G22" s="11"/>
      <c r="H22" s="11"/>
      <c r="I22" s="11"/>
      <c r="J22" s="11"/>
      <c r="K22" s="11"/>
      <c r="L22" s="11"/>
      <c r="M22" s="11"/>
      <c r="N22" s="11"/>
      <c r="O22" s="11"/>
      <c r="P22" s="26"/>
      <c r="Q22" s="26"/>
      <c r="R22" s="11"/>
      <c r="S22" s="11"/>
    </row>
    <row r="23" spans="1:19" s="27" customFormat="1" ht="27.75" customHeight="1" x14ac:dyDescent="0.25">
      <c r="A23" s="9">
        <v>16</v>
      </c>
      <c r="B23" s="111" t="s">
        <v>53</v>
      </c>
      <c r="C23" s="10"/>
      <c r="D23" s="10"/>
      <c r="E23" s="10"/>
      <c r="F23" s="26"/>
      <c r="G23" s="11"/>
      <c r="H23" s="11"/>
      <c r="I23" s="11"/>
      <c r="J23" s="11"/>
      <c r="K23" s="11"/>
      <c r="L23" s="11"/>
      <c r="M23" s="11"/>
      <c r="N23" s="11"/>
      <c r="O23" s="11"/>
      <c r="P23" s="26"/>
      <c r="Q23" s="26"/>
      <c r="R23" s="11"/>
      <c r="S23" s="11"/>
    </row>
    <row r="24" spans="1:19" s="27" customFormat="1" ht="27.75" customHeight="1" x14ac:dyDescent="0.25">
      <c r="A24" s="9">
        <v>17</v>
      </c>
      <c r="B24" s="111" t="s">
        <v>49</v>
      </c>
      <c r="C24" s="10"/>
      <c r="D24" s="10"/>
      <c r="E24" s="10"/>
      <c r="F24" s="26"/>
      <c r="G24" s="11"/>
      <c r="H24" s="11"/>
      <c r="I24" s="11"/>
      <c r="J24" s="11"/>
      <c r="K24" s="11"/>
      <c r="L24" s="11"/>
      <c r="M24" s="11"/>
      <c r="N24" s="11"/>
      <c r="O24" s="11"/>
      <c r="P24" s="26"/>
      <c r="Q24" s="26"/>
      <c r="R24" s="11"/>
      <c r="S24" s="11"/>
    </row>
    <row r="25" spans="1:19" s="27" customFormat="1" ht="27.75" customHeight="1" x14ac:dyDescent="0.25">
      <c r="A25" s="9">
        <v>18</v>
      </c>
      <c r="B25" s="111" t="s">
        <v>58</v>
      </c>
      <c r="C25" s="10"/>
      <c r="D25" s="10"/>
      <c r="E25" s="10"/>
      <c r="F25" s="26"/>
      <c r="G25" s="11"/>
      <c r="H25" s="11"/>
      <c r="I25" s="11"/>
      <c r="J25" s="11"/>
      <c r="K25" s="11"/>
      <c r="L25" s="11"/>
      <c r="M25" s="11"/>
      <c r="N25" s="11"/>
      <c r="O25" s="11"/>
      <c r="P25" s="26"/>
      <c r="Q25" s="26"/>
      <c r="R25" s="11"/>
      <c r="S25" s="11"/>
    </row>
    <row r="26" spans="1:19" s="22" customFormat="1" ht="27.75" customHeight="1" x14ac:dyDescent="0.25">
      <c r="A26" s="9">
        <v>19</v>
      </c>
      <c r="B26" s="111" t="s">
        <v>55</v>
      </c>
      <c r="C26" s="9"/>
      <c r="D26" s="9"/>
      <c r="E26" s="9"/>
      <c r="F26" s="26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s="22" customFormat="1" ht="27.75" customHeight="1" x14ac:dyDescent="0.25">
      <c r="A27" s="9">
        <v>20</v>
      </c>
      <c r="B27" s="111" t="s">
        <v>56</v>
      </c>
      <c r="C27" s="9"/>
      <c r="D27" s="9"/>
      <c r="E27" s="9"/>
      <c r="F27" s="2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s="22" customFormat="1" ht="27.75" customHeight="1" x14ac:dyDescent="0.25">
      <c r="A28" s="9">
        <v>21</v>
      </c>
      <c r="B28" s="111" t="s">
        <v>54</v>
      </c>
      <c r="C28" s="9"/>
      <c r="D28" s="9"/>
      <c r="E28" s="9"/>
      <c r="F28" s="26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s="22" customFormat="1" ht="27.75" customHeight="1" x14ac:dyDescent="0.25">
      <c r="A29" s="9">
        <v>22</v>
      </c>
      <c r="B29" s="111" t="s">
        <v>57</v>
      </c>
      <c r="C29" s="9"/>
      <c r="D29" s="9"/>
      <c r="E29" s="9"/>
      <c r="F29" s="26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s="22" customFormat="1" ht="27.75" customHeight="1" x14ac:dyDescent="0.25">
      <c r="A30" s="9">
        <v>23</v>
      </c>
      <c r="B30" s="111" t="s">
        <v>60</v>
      </c>
      <c r="C30" s="9"/>
      <c r="D30" s="9"/>
      <c r="E30" s="9"/>
      <c r="F30" s="26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s="22" customFormat="1" ht="27.75" customHeight="1" x14ac:dyDescent="0.25">
      <c r="A31" s="9">
        <v>24</v>
      </c>
      <c r="B31" s="111" t="s">
        <v>59</v>
      </c>
      <c r="C31" s="9"/>
      <c r="D31" s="9"/>
      <c r="E31" s="9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s="22" customFormat="1" ht="27.75" customHeight="1" x14ac:dyDescent="0.25">
      <c r="A32" s="9">
        <v>25</v>
      </c>
      <c r="B32" s="111" t="s">
        <v>62</v>
      </c>
      <c r="C32" s="9"/>
      <c r="D32" s="9"/>
      <c r="E32" s="9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84" s="22" customFormat="1" ht="27.75" customHeight="1" x14ac:dyDescent="0.25">
      <c r="A33" s="9">
        <v>26</v>
      </c>
      <c r="B33" s="111" t="s">
        <v>63</v>
      </c>
      <c r="C33" s="9"/>
      <c r="D33" s="9"/>
      <c r="E33" s="9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84" s="22" customFormat="1" ht="27.75" customHeight="1" x14ac:dyDescent="0.25">
      <c r="A34" s="9">
        <v>27</v>
      </c>
      <c r="B34" s="111" t="s">
        <v>65</v>
      </c>
      <c r="C34" s="9"/>
      <c r="D34" s="9"/>
      <c r="E34" s="9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84" s="22" customFormat="1" ht="27.75" customHeight="1" x14ac:dyDescent="0.25">
      <c r="A35" s="9">
        <v>28</v>
      </c>
      <c r="B35" s="111" t="s">
        <v>66</v>
      </c>
      <c r="C35" s="9"/>
      <c r="D35" s="9"/>
      <c r="E35" s="9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84" s="22" customFormat="1" ht="27.75" customHeight="1" x14ac:dyDescent="0.25">
      <c r="A36" s="9">
        <v>29</v>
      </c>
      <c r="B36" s="111" t="s">
        <v>67</v>
      </c>
      <c r="C36" s="9"/>
      <c r="D36" s="9"/>
      <c r="E36" s="9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84" s="22" customFormat="1" ht="27.75" customHeight="1" x14ac:dyDescent="0.25">
      <c r="A37" s="9">
        <v>30</v>
      </c>
      <c r="B37" s="111" t="s">
        <v>71</v>
      </c>
      <c r="C37" s="9"/>
      <c r="D37" s="9"/>
      <c r="E37" s="9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84" s="22" customFormat="1" ht="27.75" customHeight="1" x14ac:dyDescent="0.25">
      <c r="A38" s="9">
        <v>31</v>
      </c>
      <c r="B38" s="111" t="s">
        <v>223</v>
      </c>
      <c r="C38" s="9"/>
      <c r="D38" s="9"/>
      <c r="E38" s="9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84" s="22" customFormat="1" ht="27.75" customHeight="1" x14ac:dyDescent="0.25">
      <c r="A39" s="9">
        <v>32</v>
      </c>
      <c r="B39" s="111" t="s">
        <v>221</v>
      </c>
      <c r="C39" s="9"/>
      <c r="D39" s="9"/>
      <c r="E39" s="9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84" s="22" customFormat="1" ht="27.75" customHeight="1" x14ac:dyDescent="0.25">
      <c r="A40" s="9">
        <v>33</v>
      </c>
      <c r="B40" s="111" t="s">
        <v>224</v>
      </c>
      <c r="C40" s="9"/>
      <c r="D40" s="9"/>
      <c r="E40" s="9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84" s="22" customFormat="1" ht="27.75" customHeight="1" x14ac:dyDescent="0.25">
      <c r="A41" s="9">
        <v>34</v>
      </c>
      <c r="B41" s="111" t="s">
        <v>68</v>
      </c>
      <c r="C41" s="9"/>
      <c r="D41" s="9"/>
      <c r="E41" s="9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84" s="22" customFormat="1" ht="27.75" customHeight="1" x14ac:dyDescent="0.25">
      <c r="A42" s="9">
        <v>35</v>
      </c>
      <c r="B42" s="111" t="s">
        <v>70</v>
      </c>
      <c r="C42" s="9"/>
      <c r="D42" s="9"/>
      <c r="E42" s="9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84" s="22" customFormat="1" ht="23.25" customHeight="1" x14ac:dyDescent="0.25">
      <c r="A43" s="9">
        <v>36</v>
      </c>
      <c r="B43" s="111" t="s">
        <v>225</v>
      </c>
      <c r="C43" s="9"/>
      <c r="D43" s="9"/>
      <c r="E43" s="9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84" s="22" customFormat="1" ht="27.75" customHeight="1" x14ac:dyDescent="0.25">
      <c r="A44" s="9">
        <v>37</v>
      </c>
      <c r="B44" s="111" t="s">
        <v>226</v>
      </c>
      <c r="C44" s="9"/>
      <c r="D44" s="9"/>
      <c r="E44" s="9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84" s="22" customFormat="1" ht="27.75" customHeight="1" x14ac:dyDescent="0.25">
      <c r="A45" s="9">
        <v>38</v>
      </c>
      <c r="B45" s="111" t="s">
        <v>72</v>
      </c>
      <c r="C45" s="9"/>
      <c r="D45" s="9"/>
      <c r="E45" s="9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84" s="22" customFormat="1" ht="27.75" customHeight="1" x14ac:dyDescent="0.25">
      <c r="A46" s="9">
        <v>39</v>
      </c>
      <c r="B46" s="112" t="s">
        <v>73</v>
      </c>
      <c r="C46" s="9"/>
      <c r="D46" s="9"/>
      <c r="E46" s="9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84" s="7" customFormat="1" ht="27.75" customHeight="1" x14ac:dyDescent="0.25">
      <c r="A47" s="180" t="s">
        <v>17</v>
      </c>
      <c r="B47" s="180"/>
      <c r="C47" s="65"/>
      <c r="D47" s="65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</row>
    <row r="48" spans="1:84" s="15" customFormat="1" ht="119.25" customHeight="1" x14ac:dyDescent="0.25">
      <c r="A48" s="181" t="s">
        <v>74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</row>
    <row r="49" spans="1:19" ht="87" customHeight="1" x14ac:dyDescent="0.25">
      <c r="A49" s="179" t="s">
        <v>95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</row>
  </sheetData>
  <mergeCells count="26"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  <mergeCell ref="A49:S49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47:B47"/>
    <mergeCell ref="A48:S48"/>
  </mergeCells>
  <printOptions horizontalCentered="1"/>
  <pageMargins left="0.25" right="0.25" top="0.5" bottom="0.5" header="0.25" footer="0"/>
  <pageSetup paperSize="9" scale="59" orientation="landscape" r:id="rId1"/>
  <headerFooter alignWithMargins="0">
    <oddHeader>&amp;RFormat-II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W36"/>
  <sheetViews>
    <sheetView view="pageBreakPreview" zoomScale="85" zoomScaleNormal="130" zoomScaleSheetLayoutView="85" workbookViewId="0">
      <selection activeCell="J15" sqref="J15"/>
    </sheetView>
  </sheetViews>
  <sheetFormatPr defaultRowHeight="12.75" x14ac:dyDescent="0.2"/>
  <cols>
    <col min="1" max="1" width="4.5703125" style="16" customWidth="1"/>
    <col min="2" max="2" width="13.42578125" style="1" customWidth="1"/>
    <col min="3" max="3" width="8.7109375" style="1" customWidth="1"/>
    <col min="4" max="4" width="9.5703125" style="1" customWidth="1"/>
    <col min="5" max="5" width="12.85546875" style="1" customWidth="1"/>
    <col min="6" max="6" width="13.28515625" style="1" customWidth="1"/>
    <col min="7" max="7" width="14.5703125" style="42" customWidth="1"/>
    <col min="8" max="8" width="14.42578125" style="1" customWidth="1"/>
    <col min="9" max="9" width="13.140625" style="1" customWidth="1"/>
    <col min="10" max="10" width="14.5703125" style="1" customWidth="1"/>
    <col min="11" max="11" width="16.140625" style="42" customWidth="1"/>
    <col min="12" max="12" width="14.7109375" style="1" customWidth="1"/>
    <col min="13" max="13" width="11" style="1" customWidth="1"/>
    <col min="14" max="14" width="10.85546875" style="1" customWidth="1"/>
    <col min="15" max="15" width="12.28515625" style="1" customWidth="1"/>
    <col min="16" max="16" width="16.140625" style="1" customWidth="1"/>
    <col min="17" max="17" width="12.85546875" style="1" customWidth="1"/>
    <col min="18" max="18" width="11.85546875" style="1" customWidth="1"/>
    <col min="19" max="19" width="12.28515625" style="1" customWidth="1"/>
    <col min="20" max="257" width="9.140625" style="1"/>
    <col min="258" max="258" width="3.5703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3.5703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3.5703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3.5703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3.5703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3.5703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3.5703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3.5703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3.5703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3.5703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3.5703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3.5703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3.5703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3.5703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3.5703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3.5703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3.5703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3.5703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3.5703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3.5703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3.5703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3.5703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3.5703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3.5703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3.5703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3.5703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3.5703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3.5703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3.5703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3.5703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3.5703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3.5703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3.5703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3.5703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3.5703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3.5703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3.5703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3.5703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3.5703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3.5703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3.5703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3.5703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3.5703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3.5703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3.5703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3.5703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3.5703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3.5703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3.5703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3.5703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3.5703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3.5703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3.5703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3.5703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3.5703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3.5703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3.5703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3.5703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3.5703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3.5703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3.5703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3.5703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3.5703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23" ht="23.25" customHeight="1" x14ac:dyDescent="0.2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3" ht="18" x14ac:dyDescent="0.25">
      <c r="A2" s="69"/>
      <c r="B2" s="173" t="s">
        <v>75</v>
      </c>
      <c r="C2" s="173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73" t="s">
        <v>76</v>
      </c>
      <c r="R2" s="173"/>
      <c r="S2" s="69"/>
    </row>
    <row r="3" spans="1:23" ht="38.25" customHeight="1" x14ac:dyDescent="0.3">
      <c r="A3" s="174" t="s">
        <v>109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23" s="19" customFormat="1" ht="31.5" customHeight="1" x14ac:dyDescent="0.25">
      <c r="A4" s="176" t="s">
        <v>77</v>
      </c>
      <c r="B4" s="176" t="s">
        <v>78</v>
      </c>
      <c r="C4" s="163" t="s">
        <v>5</v>
      </c>
      <c r="D4" s="170" t="s">
        <v>6</v>
      </c>
      <c r="E4" s="163" t="s">
        <v>106</v>
      </c>
      <c r="F4" s="163" t="s">
        <v>107</v>
      </c>
      <c r="G4" s="163" t="s">
        <v>110</v>
      </c>
      <c r="H4" s="166" t="s">
        <v>101</v>
      </c>
      <c r="I4" s="166"/>
      <c r="J4" s="166"/>
      <c r="K4" s="167" t="s">
        <v>111</v>
      </c>
      <c r="L4" s="170" t="s">
        <v>112</v>
      </c>
      <c r="M4" s="170"/>
      <c r="N4" s="170"/>
      <c r="O4" s="170"/>
      <c r="P4" s="170" t="s">
        <v>7</v>
      </c>
      <c r="Q4" s="170"/>
      <c r="R4" s="170"/>
      <c r="S4" s="170"/>
    </row>
    <row r="5" spans="1:23" s="19" customFormat="1" ht="12" customHeight="1" x14ac:dyDescent="0.25">
      <c r="A5" s="176"/>
      <c r="B5" s="176"/>
      <c r="C5" s="164"/>
      <c r="D5" s="170"/>
      <c r="E5" s="164"/>
      <c r="F5" s="164"/>
      <c r="G5" s="164"/>
      <c r="H5" s="166"/>
      <c r="I5" s="166"/>
      <c r="J5" s="166"/>
      <c r="K5" s="168"/>
      <c r="L5" s="170" t="s">
        <v>8</v>
      </c>
      <c r="M5" s="166" t="s">
        <v>9</v>
      </c>
      <c r="N5" s="166" t="s">
        <v>10</v>
      </c>
      <c r="O5" s="166" t="s">
        <v>11</v>
      </c>
      <c r="P5" s="170" t="s">
        <v>104</v>
      </c>
      <c r="Q5" s="166" t="s">
        <v>12</v>
      </c>
      <c r="R5" s="166" t="s">
        <v>13</v>
      </c>
      <c r="S5" s="166" t="s">
        <v>14</v>
      </c>
    </row>
    <row r="6" spans="1:23" s="19" customFormat="1" ht="93.75" customHeight="1" x14ac:dyDescent="0.25">
      <c r="A6" s="176"/>
      <c r="B6" s="176"/>
      <c r="C6" s="165"/>
      <c r="D6" s="170"/>
      <c r="E6" s="165"/>
      <c r="F6" s="165"/>
      <c r="G6" s="165"/>
      <c r="H6" s="68" t="s">
        <v>40</v>
      </c>
      <c r="I6" s="68" t="s">
        <v>16</v>
      </c>
      <c r="J6" s="68" t="s">
        <v>17</v>
      </c>
      <c r="K6" s="169"/>
      <c r="L6" s="170"/>
      <c r="M6" s="166"/>
      <c r="N6" s="166"/>
      <c r="O6" s="166"/>
      <c r="P6" s="170"/>
      <c r="Q6" s="166"/>
      <c r="R6" s="166"/>
      <c r="S6" s="166"/>
    </row>
    <row r="7" spans="1:23" s="21" customFormat="1" ht="22.5" customHeight="1" x14ac:dyDescent="0.2">
      <c r="A7" s="7">
        <v>1</v>
      </c>
      <c r="B7" s="7">
        <v>2</v>
      </c>
      <c r="C7" s="7">
        <v>3</v>
      </c>
      <c r="D7" s="7">
        <v>4</v>
      </c>
      <c r="E7" s="7" t="s">
        <v>18</v>
      </c>
      <c r="F7" s="7">
        <v>5</v>
      </c>
      <c r="G7" s="7" t="s">
        <v>19</v>
      </c>
      <c r="H7" s="7">
        <v>6</v>
      </c>
      <c r="I7" s="7">
        <v>7</v>
      </c>
      <c r="J7" s="7" t="s">
        <v>20</v>
      </c>
      <c r="K7" s="7" t="s">
        <v>21</v>
      </c>
      <c r="L7" s="7" t="s">
        <v>22</v>
      </c>
      <c r="M7" s="7" t="s">
        <v>23</v>
      </c>
      <c r="N7" s="7" t="s">
        <v>24</v>
      </c>
      <c r="O7" s="7" t="s">
        <v>25</v>
      </c>
      <c r="P7" s="7" t="s">
        <v>26</v>
      </c>
      <c r="Q7" s="7" t="s">
        <v>27</v>
      </c>
      <c r="R7" s="7" t="s">
        <v>28</v>
      </c>
      <c r="S7" s="7" t="s">
        <v>29</v>
      </c>
    </row>
    <row r="8" spans="1:23" s="34" customFormat="1" ht="39.75" customHeight="1" x14ac:dyDescent="0.25">
      <c r="A8" s="10">
        <v>1</v>
      </c>
      <c r="B8" s="10" t="s">
        <v>79</v>
      </c>
      <c r="C8" s="10"/>
      <c r="D8" s="10"/>
      <c r="E8" s="10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23" s="37" customFormat="1" ht="39.75" customHeight="1" x14ac:dyDescent="0.25">
      <c r="A9" s="35">
        <v>2</v>
      </c>
      <c r="B9" s="9" t="s">
        <v>80</v>
      </c>
      <c r="C9" s="9"/>
      <c r="D9" s="10"/>
      <c r="E9" s="10"/>
      <c r="F9" s="36"/>
      <c r="G9" s="33"/>
      <c r="H9" s="36"/>
      <c r="I9" s="36"/>
      <c r="J9" s="33"/>
      <c r="K9" s="33"/>
      <c r="L9" s="36"/>
      <c r="M9" s="33"/>
      <c r="N9" s="33"/>
      <c r="O9" s="33"/>
      <c r="P9" s="36"/>
      <c r="Q9" s="36"/>
      <c r="R9" s="33"/>
      <c r="S9" s="33"/>
    </row>
    <row r="10" spans="1:23" s="37" customFormat="1" ht="39.75" customHeight="1" x14ac:dyDescent="0.25">
      <c r="A10" s="10">
        <v>3</v>
      </c>
      <c r="B10" s="9" t="s">
        <v>64</v>
      </c>
      <c r="C10" s="9"/>
      <c r="D10" s="10"/>
      <c r="E10" s="10"/>
      <c r="F10" s="36"/>
      <c r="G10" s="33"/>
      <c r="H10" s="36"/>
      <c r="I10" s="36"/>
      <c r="J10" s="33"/>
      <c r="K10" s="33"/>
      <c r="L10" s="36"/>
      <c r="M10" s="33"/>
      <c r="N10" s="33"/>
      <c r="O10" s="33"/>
      <c r="P10" s="36"/>
      <c r="Q10" s="36"/>
      <c r="R10" s="33"/>
      <c r="S10" s="33"/>
    </row>
    <row r="11" spans="1:23" s="37" customFormat="1" ht="39.75" customHeight="1" x14ac:dyDescent="0.25">
      <c r="A11" s="10">
        <v>4</v>
      </c>
      <c r="B11" s="9" t="s">
        <v>31</v>
      </c>
      <c r="C11" s="9"/>
      <c r="D11" s="10"/>
      <c r="E11" s="10"/>
      <c r="F11" s="36"/>
      <c r="G11" s="33"/>
      <c r="H11" s="36"/>
      <c r="I11" s="36"/>
      <c r="J11" s="33"/>
      <c r="K11" s="33"/>
      <c r="L11" s="36"/>
      <c r="M11" s="33"/>
      <c r="N11" s="33"/>
      <c r="O11" s="33"/>
      <c r="P11" s="36"/>
      <c r="Q11" s="36"/>
      <c r="R11" s="33"/>
      <c r="S11" s="33"/>
    </row>
    <row r="12" spans="1:23" s="37" customFormat="1" ht="39.75" customHeight="1" x14ac:dyDescent="0.25">
      <c r="A12" s="35">
        <v>5</v>
      </c>
      <c r="B12" s="9" t="s">
        <v>32</v>
      </c>
      <c r="C12" s="9"/>
      <c r="D12" s="10"/>
      <c r="E12" s="10"/>
      <c r="F12" s="36"/>
      <c r="G12" s="33"/>
      <c r="H12" s="36"/>
      <c r="I12" s="36"/>
      <c r="J12" s="33"/>
      <c r="K12" s="33"/>
      <c r="L12" s="36"/>
      <c r="M12" s="33"/>
      <c r="N12" s="33"/>
      <c r="O12" s="33"/>
      <c r="P12" s="36"/>
      <c r="Q12" s="36"/>
      <c r="R12" s="33"/>
      <c r="S12" s="33"/>
      <c r="W12" s="37">
        <v>84581.34</v>
      </c>
    </row>
    <row r="13" spans="1:23" s="37" customFormat="1" ht="39.75" customHeight="1" x14ac:dyDescent="0.25">
      <c r="A13" s="10">
        <v>6</v>
      </c>
      <c r="B13" s="9" t="s">
        <v>67</v>
      </c>
      <c r="C13" s="9"/>
      <c r="D13" s="10"/>
      <c r="E13" s="10"/>
      <c r="F13" s="36"/>
      <c r="G13" s="33"/>
      <c r="H13" s="36"/>
      <c r="I13" s="36"/>
      <c r="J13" s="33"/>
      <c r="K13" s="33"/>
      <c r="L13" s="36"/>
      <c r="M13" s="33"/>
      <c r="N13" s="33"/>
      <c r="O13" s="33"/>
      <c r="P13" s="36"/>
      <c r="Q13" s="36"/>
      <c r="R13" s="33"/>
      <c r="S13" s="33"/>
    </row>
    <row r="14" spans="1:23" s="22" customFormat="1" ht="39.75" customHeight="1" x14ac:dyDescent="0.25">
      <c r="A14" s="10">
        <v>7</v>
      </c>
      <c r="B14" s="9" t="s">
        <v>33</v>
      </c>
      <c r="C14" s="9"/>
      <c r="D14" s="10"/>
      <c r="E14" s="10"/>
      <c r="F14" s="36"/>
      <c r="G14" s="33"/>
      <c r="H14" s="36"/>
      <c r="I14" s="36"/>
      <c r="J14" s="33"/>
      <c r="K14" s="33"/>
      <c r="L14" s="36"/>
      <c r="M14" s="33"/>
      <c r="N14" s="33"/>
      <c r="O14" s="33"/>
      <c r="P14" s="36"/>
      <c r="Q14" s="36"/>
      <c r="R14" s="33"/>
      <c r="S14" s="33"/>
    </row>
    <row r="15" spans="1:23" s="22" customFormat="1" ht="39.75" customHeight="1" x14ac:dyDescent="0.25">
      <c r="A15" s="35">
        <v>8</v>
      </c>
      <c r="B15" s="9" t="s">
        <v>34</v>
      </c>
      <c r="C15" s="9"/>
      <c r="D15" s="10"/>
      <c r="E15" s="10"/>
      <c r="F15" s="36"/>
      <c r="G15" s="33"/>
      <c r="H15" s="36"/>
      <c r="I15" s="36"/>
      <c r="J15" s="33"/>
      <c r="K15" s="33"/>
      <c r="L15" s="36"/>
      <c r="M15" s="33"/>
      <c r="N15" s="33"/>
      <c r="O15" s="33"/>
      <c r="P15" s="36"/>
      <c r="Q15" s="36"/>
      <c r="R15" s="33"/>
      <c r="S15" s="33"/>
    </row>
    <row r="16" spans="1:23" s="37" customFormat="1" ht="39.75" customHeight="1" x14ac:dyDescent="0.25">
      <c r="A16" s="10">
        <v>9</v>
      </c>
      <c r="B16" s="9" t="s">
        <v>35</v>
      </c>
      <c r="C16" s="9"/>
      <c r="D16" s="10"/>
      <c r="E16" s="10"/>
      <c r="F16" s="36"/>
      <c r="G16" s="33"/>
      <c r="H16" s="36"/>
      <c r="I16" s="36"/>
      <c r="J16" s="33"/>
      <c r="K16" s="33"/>
      <c r="L16" s="36"/>
      <c r="M16" s="33"/>
      <c r="N16" s="33"/>
      <c r="O16" s="33"/>
      <c r="P16" s="36"/>
      <c r="Q16" s="36"/>
      <c r="R16" s="33"/>
      <c r="S16" s="33"/>
    </row>
    <row r="17" spans="1:19" s="37" customFormat="1" ht="39.75" customHeight="1" x14ac:dyDescent="0.25">
      <c r="A17" s="10">
        <v>10</v>
      </c>
      <c r="B17" s="29" t="s">
        <v>73</v>
      </c>
      <c r="C17" s="29"/>
      <c r="D17" s="10"/>
      <c r="E17" s="28"/>
      <c r="F17" s="38"/>
      <c r="G17" s="33"/>
      <c r="H17" s="38"/>
      <c r="I17" s="38"/>
      <c r="J17" s="33"/>
      <c r="K17" s="33"/>
      <c r="L17" s="38"/>
      <c r="M17" s="33"/>
      <c r="N17" s="33"/>
      <c r="O17" s="33"/>
      <c r="P17" s="38"/>
      <c r="Q17" s="38"/>
      <c r="R17" s="33"/>
      <c r="S17" s="33"/>
    </row>
    <row r="18" spans="1:19" s="37" customFormat="1" ht="39.75" customHeight="1" x14ac:dyDescent="0.25">
      <c r="A18" s="35">
        <v>11</v>
      </c>
      <c r="B18" s="29" t="s">
        <v>124</v>
      </c>
      <c r="C18" s="29"/>
      <c r="D18" s="10"/>
      <c r="E18" s="28"/>
      <c r="F18" s="38"/>
      <c r="G18" s="33"/>
      <c r="H18" s="38"/>
      <c r="I18" s="38"/>
      <c r="J18" s="33"/>
      <c r="K18" s="33"/>
      <c r="L18" s="38"/>
      <c r="M18" s="33"/>
      <c r="N18" s="33"/>
      <c r="O18" s="33"/>
      <c r="P18" s="38"/>
      <c r="Q18" s="38"/>
      <c r="R18" s="33"/>
      <c r="S18" s="33"/>
    </row>
    <row r="19" spans="1:19" s="37" customFormat="1" ht="39.75" customHeight="1" x14ac:dyDescent="0.25">
      <c r="A19" s="10">
        <v>12</v>
      </c>
      <c r="B19" s="29" t="s">
        <v>56</v>
      </c>
      <c r="C19" s="29"/>
      <c r="D19" s="10"/>
      <c r="E19" s="28"/>
      <c r="F19" s="38"/>
      <c r="G19" s="33"/>
      <c r="H19" s="38"/>
      <c r="I19" s="38"/>
      <c r="J19" s="33"/>
      <c r="K19" s="33"/>
      <c r="L19" s="38"/>
      <c r="M19" s="33"/>
      <c r="N19" s="33"/>
      <c r="O19" s="33"/>
      <c r="P19" s="38"/>
      <c r="Q19" s="38"/>
      <c r="R19" s="33"/>
      <c r="S19" s="33"/>
    </row>
    <row r="20" spans="1:19" s="41" customFormat="1" ht="39.75" customHeight="1" x14ac:dyDescent="0.25">
      <c r="A20" s="146" t="s">
        <v>17</v>
      </c>
      <c r="B20" s="146"/>
      <c r="C20" s="65"/>
      <c r="D20" s="65"/>
      <c r="E20" s="13"/>
      <c r="F20" s="13"/>
      <c r="G20" s="39"/>
      <c r="H20" s="13"/>
      <c r="I20" s="13"/>
      <c r="J20" s="39"/>
      <c r="K20" s="39"/>
      <c r="L20" s="40"/>
      <c r="M20" s="39"/>
      <c r="N20" s="39"/>
      <c r="O20" s="39"/>
      <c r="P20" s="40"/>
      <c r="Q20" s="40"/>
      <c r="R20" s="39"/>
      <c r="S20" s="39"/>
    </row>
    <row r="21" spans="1:19" s="15" customFormat="1" ht="135" customHeight="1" x14ac:dyDescent="0.25">
      <c r="A21" s="171" t="s">
        <v>81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</row>
    <row r="22" spans="1:19" ht="104.25" customHeight="1" x14ac:dyDescent="0.25">
      <c r="A22" s="162" t="s">
        <v>96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</row>
    <row r="29" spans="1:19" x14ac:dyDescent="0.2">
      <c r="N29" s="1">
        <f>164/2</f>
        <v>82</v>
      </c>
      <c r="O29" s="1">
        <f>82-20</f>
        <v>62</v>
      </c>
    </row>
    <row r="32" spans="1:19" x14ac:dyDescent="0.2">
      <c r="F32" s="1">
        <f>144-119</f>
        <v>25</v>
      </c>
    </row>
    <row r="36" spans="12:12" x14ac:dyDescent="0.2">
      <c r="L36" s="1">
        <f>148-128</f>
        <v>20</v>
      </c>
    </row>
  </sheetData>
  <mergeCells count="26"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  <mergeCell ref="A22:S22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20:B20"/>
    <mergeCell ref="A21:S21"/>
  </mergeCells>
  <printOptions horizontalCentered="1"/>
  <pageMargins left="0.25" right="0.25" top="0.5" bottom="0.5" header="0.25" footer="0"/>
  <pageSetup paperSize="9" scale="60" orientation="landscape" r:id="rId1"/>
  <headerFooter alignWithMargins="0">
    <oddFooter>&amp;L&amp;F format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11"/>
  <sheetViews>
    <sheetView view="pageBreakPreview" topLeftCell="D1" zoomScale="55" zoomScaleNormal="55" zoomScaleSheetLayoutView="55" workbookViewId="0">
      <selection activeCell="V31" sqref="V31"/>
    </sheetView>
  </sheetViews>
  <sheetFormatPr defaultRowHeight="15" x14ac:dyDescent="0.25"/>
  <cols>
    <col min="1" max="1" width="5.140625" customWidth="1"/>
    <col min="2" max="2" width="11.85546875" customWidth="1"/>
    <col min="3" max="4" width="9.42578125" bestFit="1" customWidth="1"/>
    <col min="5" max="5" width="12.5703125" customWidth="1"/>
    <col min="6" max="6" width="11.5703125" customWidth="1"/>
    <col min="7" max="7" width="13.140625" customWidth="1"/>
    <col min="8" max="8" width="13.85546875" bestFit="1" customWidth="1"/>
    <col min="9" max="9" width="13.7109375" customWidth="1"/>
    <col min="10" max="10" width="13.28515625" customWidth="1"/>
    <col min="11" max="11" width="15.28515625" bestFit="1" customWidth="1"/>
    <col min="12" max="12" width="13.28515625" customWidth="1"/>
    <col min="13" max="14" width="10" bestFit="1" customWidth="1"/>
    <col min="15" max="15" width="9.7109375" bestFit="1" customWidth="1"/>
    <col min="16" max="16" width="14.42578125" customWidth="1"/>
    <col min="17" max="17" width="10.140625" customWidth="1"/>
    <col min="18" max="19" width="9.5703125" bestFit="1" customWidth="1"/>
  </cols>
  <sheetData>
    <row r="1" spans="1:20" s="19" customFormat="1" ht="36" customHeight="1" x14ac:dyDescent="0.2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0" s="19" customFormat="1" ht="28.5" customHeight="1" x14ac:dyDescent="0.35">
      <c r="A2" s="178" t="s">
        <v>113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20" s="19" customFormat="1" ht="20.25" customHeight="1" x14ac:dyDescent="0.25">
      <c r="A3" s="163" t="s">
        <v>82</v>
      </c>
      <c r="B3" s="163" t="s">
        <v>83</v>
      </c>
      <c r="C3" s="163" t="s">
        <v>5</v>
      </c>
      <c r="D3" s="170" t="s">
        <v>6</v>
      </c>
      <c r="E3" s="163" t="s">
        <v>114</v>
      </c>
      <c r="F3" s="163" t="s">
        <v>115</v>
      </c>
      <c r="G3" s="163" t="s">
        <v>116</v>
      </c>
      <c r="H3" s="166" t="s">
        <v>117</v>
      </c>
      <c r="I3" s="166"/>
      <c r="J3" s="166"/>
      <c r="K3" s="167" t="s">
        <v>118</v>
      </c>
      <c r="L3" s="170" t="s">
        <v>122</v>
      </c>
      <c r="M3" s="170"/>
      <c r="N3" s="170"/>
      <c r="O3" s="170"/>
      <c r="P3" s="170" t="s">
        <v>84</v>
      </c>
      <c r="Q3" s="170"/>
      <c r="R3" s="170"/>
      <c r="S3" s="170"/>
    </row>
    <row r="4" spans="1:20" s="19" customFormat="1" ht="25.5" customHeight="1" x14ac:dyDescent="0.25">
      <c r="A4" s="164"/>
      <c r="B4" s="164"/>
      <c r="C4" s="164"/>
      <c r="D4" s="170"/>
      <c r="E4" s="164"/>
      <c r="F4" s="164"/>
      <c r="G4" s="164"/>
      <c r="H4" s="166"/>
      <c r="I4" s="166"/>
      <c r="J4" s="166"/>
      <c r="K4" s="168"/>
      <c r="L4" s="170" t="s">
        <v>8</v>
      </c>
      <c r="M4" s="166" t="s">
        <v>9</v>
      </c>
      <c r="N4" s="166" t="s">
        <v>85</v>
      </c>
      <c r="O4" s="166" t="s">
        <v>86</v>
      </c>
      <c r="P4" s="170" t="s">
        <v>123</v>
      </c>
      <c r="Q4" s="166" t="s">
        <v>12</v>
      </c>
      <c r="R4" s="166" t="s">
        <v>87</v>
      </c>
      <c r="S4" s="166" t="s">
        <v>88</v>
      </c>
    </row>
    <row r="5" spans="1:20" s="43" customFormat="1" ht="108" customHeight="1" x14ac:dyDescent="0.25">
      <c r="A5" s="165"/>
      <c r="B5" s="165"/>
      <c r="C5" s="165"/>
      <c r="D5" s="170"/>
      <c r="E5" s="165"/>
      <c r="F5" s="165"/>
      <c r="G5" s="165"/>
      <c r="H5" s="68" t="s">
        <v>15</v>
      </c>
      <c r="I5" s="68" t="s">
        <v>16</v>
      </c>
      <c r="J5" s="68" t="s">
        <v>17</v>
      </c>
      <c r="K5" s="169"/>
      <c r="L5" s="170"/>
      <c r="M5" s="166"/>
      <c r="N5" s="166"/>
      <c r="O5" s="166"/>
      <c r="P5" s="170"/>
      <c r="Q5" s="166"/>
      <c r="R5" s="166"/>
      <c r="S5" s="166"/>
      <c r="T5" s="43" t="s">
        <v>89</v>
      </c>
    </row>
    <row r="6" spans="1:20" ht="18" x14ac:dyDescent="0.25">
      <c r="A6" s="41">
        <v>1</v>
      </c>
      <c r="B6" s="41">
        <v>2</v>
      </c>
      <c r="C6" s="41">
        <v>3</v>
      </c>
      <c r="D6" s="41">
        <v>4</v>
      </c>
      <c r="E6" s="41" t="s">
        <v>18</v>
      </c>
      <c r="F6" s="41">
        <v>5</v>
      </c>
      <c r="G6" s="41" t="s">
        <v>19</v>
      </c>
      <c r="H6" s="41">
        <v>6</v>
      </c>
      <c r="I6" s="41">
        <v>7</v>
      </c>
      <c r="J6" s="41" t="s">
        <v>20</v>
      </c>
      <c r="K6" s="41" t="s">
        <v>21</v>
      </c>
      <c r="L6" s="41" t="s">
        <v>22</v>
      </c>
      <c r="M6" s="41" t="s">
        <v>23</v>
      </c>
      <c r="N6" s="41" t="s">
        <v>24</v>
      </c>
      <c r="O6" s="41" t="s">
        <v>25</v>
      </c>
      <c r="P6" s="41" t="s">
        <v>26</v>
      </c>
      <c r="Q6" s="41" t="s">
        <v>27</v>
      </c>
      <c r="R6" s="41" t="s">
        <v>28</v>
      </c>
      <c r="S6" s="41" t="s">
        <v>29</v>
      </c>
    </row>
    <row r="7" spans="1:20" s="45" customFormat="1" ht="78" customHeight="1" x14ac:dyDescent="0.25">
      <c r="A7" s="44">
        <v>1</v>
      </c>
      <c r="B7" s="44" t="s">
        <v>119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s="45" customFormat="1" ht="78" customHeight="1" x14ac:dyDescent="0.25">
      <c r="A8" s="44">
        <v>2</v>
      </c>
      <c r="B8" s="46" t="s">
        <v>120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20" s="45" customFormat="1" ht="78" customHeight="1" x14ac:dyDescent="0.25">
      <c r="A9" s="44">
        <v>3</v>
      </c>
      <c r="B9" s="44" t="s">
        <v>121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20" s="51" customFormat="1" ht="54" customHeight="1" x14ac:dyDescent="0.25">
      <c r="A10" s="47" t="s">
        <v>17</v>
      </c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</row>
    <row r="11" spans="1:20" s="56" customFormat="1" ht="34.5" customHeight="1" x14ac:dyDescent="0.25">
      <c r="A11" s="52" t="s">
        <v>90</v>
      </c>
      <c r="B11" s="70"/>
      <c r="C11" s="70"/>
      <c r="D11" s="70"/>
      <c r="E11" s="70"/>
      <c r="F11" s="70"/>
      <c r="G11" s="177" t="s">
        <v>91</v>
      </c>
      <c r="H11" s="177"/>
      <c r="I11" s="177"/>
      <c r="J11" s="54">
        <f>+N10</f>
        <v>0</v>
      </c>
      <c r="K11" s="177" t="s">
        <v>92</v>
      </c>
      <c r="L11" s="177"/>
      <c r="M11" s="54">
        <f>+O10</f>
        <v>0</v>
      </c>
      <c r="N11" s="70"/>
      <c r="O11" s="70" t="s">
        <v>93</v>
      </c>
      <c r="P11" s="70"/>
      <c r="Q11" s="54">
        <f>+(J11+M11)/2</f>
        <v>0</v>
      </c>
      <c r="R11" s="70"/>
      <c r="S11" s="55"/>
    </row>
  </sheetData>
  <mergeCells count="23">
    <mergeCell ref="A1:S1"/>
    <mergeCell ref="A2:S2"/>
    <mergeCell ref="A3:A5"/>
    <mergeCell ref="B3:B5"/>
    <mergeCell ref="C3:C5"/>
    <mergeCell ref="D3:D5"/>
    <mergeCell ref="E3:E5"/>
    <mergeCell ref="F3:F5"/>
    <mergeCell ref="G3:G5"/>
    <mergeCell ref="H3:J4"/>
    <mergeCell ref="S4:S5"/>
    <mergeCell ref="G11:I11"/>
    <mergeCell ref="K11:L11"/>
    <mergeCell ref="K3:K5"/>
    <mergeCell ref="L3:O3"/>
    <mergeCell ref="P3:S3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5" right="0.25" top="0.5" bottom="0.5" header="0.25" footer="0.25"/>
  <pageSetup paperSize="9" scale="65" orientation="landscape" r:id="rId1"/>
  <colBreaks count="1" manualBreakCount="1">
    <brk id="19" max="104857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23"/>
  <sheetViews>
    <sheetView view="pageBreakPreview" topLeftCell="E11" zoomScale="85" zoomScaleSheetLayoutView="85" workbookViewId="0">
      <selection activeCell="Y23" sqref="Y23"/>
    </sheetView>
  </sheetViews>
  <sheetFormatPr defaultRowHeight="12.75" x14ac:dyDescent="0.2"/>
  <cols>
    <col min="1" max="1" width="3.5703125" style="16" customWidth="1"/>
    <col min="2" max="2" width="13" style="1" customWidth="1"/>
    <col min="3" max="3" width="11.28515625" style="1" customWidth="1"/>
    <col min="4" max="4" width="9.42578125" style="1" customWidth="1"/>
    <col min="5" max="5" width="10.85546875" style="1" customWidth="1"/>
    <col min="6" max="6" width="12.85546875" style="1" customWidth="1"/>
    <col min="7" max="7" width="15.28515625" style="1" customWidth="1"/>
    <col min="8" max="8" width="10.42578125" style="1" customWidth="1"/>
    <col min="9" max="9" width="13.5703125" style="1" customWidth="1"/>
    <col min="10" max="10" width="10.85546875" style="1" customWidth="1"/>
    <col min="11" max="11" width="14" style="1" customWidth="1"/>
    <col min="12" max="12" width="13.85546875" style="1" customWidth="1"/>
    <col min="13" max="13" width="15.42578125" style="1" customWidth="1"/>
    <col min="14" max="14" width="10.85546875" style="1" customWidth="1"/>
    <col min="15" max="15" width="11.42578125" style="1" customWidth="1"/>
    <col min="16" max="17" width="14.5703125" style="1" customWidth="1"/>
    <col min="18" max="18" width="11.85546875" style="1" customWidth="1"/>
    <col min="19" max="19" width="13" style="1" customWidth="1"/>
    <col min="20" max="257" width="9.140625" style="1"/>
    <col min="258" max="258" width="3.5703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3.5703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3.5703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3.5703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3.5703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3.5703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3.5703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3.5703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3.5703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3.5703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3.5703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3.5703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3.5703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3.5703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3.5703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3.5703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3.5703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3.5703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3.5703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3.5703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3.5703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3.5703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3.5703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3.5703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3.5703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3.5703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3.5703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3.5703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3.5703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3.5703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3.5703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3.5703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3.5703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3.5703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3.5703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3.5703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3.5703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3.5703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3.5703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3.5703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3.5703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3.5703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3.5703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3.5703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3.5703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3.5703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3.5703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3.5703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3.5703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3.5703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3.5703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3.5703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3.5703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3.5703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3.5703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3.5703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3.5703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3.5703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3.5703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3.5703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3.5703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3.5703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3.5703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19" ht="18.75" x14ac:dyDescent="0.2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9.5" customHeight="1" x14ac:dyDescent="0.25">
      <c r="A2" s="57"/>
      <c r="B2" s="148" t="s">
        <v>1</v>
      </c>
      <c r="C2" s="148"/>
      <c r="D2" s="57"/>
      <c r="E2" s="61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148" t="s">
        <v>2</v>
      </c>
      <c r="R2" s="148"/>
      <c r="S2" s="57"/>
    </row>
    <row r="3" spans="1:19" ht="48" customHeight="1" x14ac:dyDescent="0.2">
      <c r="A3" s="149" t="s">
        <v>97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1:19" s="4" customFormat="1" ht="31.5" customHeight="1" x14ac:dyDescent="0.25">
      <c r="A4" s="145" t="s">
        <v>3</v>
      </c>
      <c r="B4" s="145" t="s">
        <v>4</v>
      </c>
      <c r="C4" s="138" t="s">
        <v>5</v>
      </c>
      <c r="D4" s="145" t="s">
        <v>6</v>
      </c>
      <c r="E4" s="138" t="s">
        <v>98</v>
      </c>
      <c r="F4" s="138" t="s">
        <v>99</v>
      </c>
      <c r="G4" s="138" t="s">
        <v>100</v>
      </c>
      <c r="H4" s="141" t="s">
        <v>101</v>
      </c>
      <c r="I4" s="141"/>
      <c r="J4" s="141"/>
      <c r="K4" s="142" t="s">
        <v>102</v>
      </c>
      <c r="L4" s="145" t="s">
        <v>103</v>
      </c>
      <c r="M4" s="145"/>
      <c r="N4" s="145"/>
      <c r="O4" s="145"/>
      <c r="P4" s="145" t="s">
        <v>7</v>
      </c>
      <c r="Q4" s="145"/>
      <c r="R4" s="145"/>
      <c r="S4" s="145"/>
    </row>
    <row r="5" spans="1:19" s="4" customFormat="1" ht="15" x14ac:dyDescent="0.25">
      <c r="A5" s="145"/>
      <c r="B5" s="145"/>
      <c r="C5" s="139"/>
      <c r="D5" s="145"/>
      <c r="E5" s="139"/>
      <c r="F5" s="139"/>
      <c r="G5" s="139"/>
      <c r="H5" s="141"/>
      <c r="I5" s="141"/>
      <c r="J5" s="141"/>
      <c r="K5" s="143"/>
      <c r="L5" s="145" t="s">
        <v>8</v>
      </c>
      <c r="M5" s="141" t="s">
        <v>9</v>
      </c>
      <c r="N5" s="141" t="s">
        <v>10</v>
      </c>
      <c r="O5" s="141" t="s">
        <v>11</v>
      </c>
      <c r="P5" s="145" t="s">
        <v>104</v>
      </c>
      <c r="Q5" s="141" t="s">
        <v>12</v>
      </c>
      <c r="R5" s="141" t="s">
        <v>13</v>
      </c>
      <c r="S5" s="141" t="s">
        <v>14</v>
      </c>
    </row>
    <row r="6" spans="1:19" s="4" customFormat="1" ht="73.5" customHeight="1" x14ac:dyDescent="0.25">
      <c r="A6" s="145"/>
      <c r="B6" s="145"/>
      <c r="C6" s="140"/>
      <c r="D6" s="145"/>
      <c r="E6" s="140"/>
      <c r="F6" s="140"/>
      <c r="G6" s="140"/>
      <c r="H6" s="58" t="s">
        <v>15</v>
      </c>
      <c r="I6" s="58" t="s">
        <v>16</v>
      </c>
      <c r="J6" s="58" t="s">
        <v>17</v>
      </c>
      <c r="K6" s="144"/>
      <c r="L6" s="145"/>
      <c r="M6" s="141"/>
      <c r="N6" s="141"/>
      <c r="O6" s="141"/>
      <c r="P6" s="145"/>
      <c r="Q6" s="141"/>
      <c r="R6" s="141"/>
      <c r="S6" s="141"/>
    </row>
    <row r="7" spans="1:19" s="8" customFormat="1" ht="15" x14ac:dyDescent="0.25">
      <c r="A7" s="6">
        <v>1</v>
      </c>
      <c r="B7" s="6">
        <v>2</v>
      </c>
      <c r="C7" s="6">
        <v>3</v>
      </c>
      <c r="D7" s="6">
        <v>4</v>
      </c>
      <c r="E7" s="7" t="s">
        <v>18</v>
      </c>
      <c r="F7" s="6">
        <v>5</v>
      </c>
      <c r="G7" s="6" t="s">
        <v>19</v>
      </c>
      <c r="H7" s="6">
        <v>6</v>
      </c>
      <c r="I7" s="6">
        <v>7</v>
      </c>
      <c r="J7" s="6" t="s">
        <v>20</v>
      </c>
      <c r="K7" s="6" t="s">
        <v>21</v>
      </c>
      <c r="L7" s="6" t="s">
        <v>22</v>
      </c>
      <c r="M7" s="6" t="s">
        <v>23</v>
      </c>
      <c r="N7" s="6" t="s">
        <v>24</v>
      </c>
      <c r="O7" s="6" t="s">
        <v>25</v>
      </c>
      <c r="P7" s="6" t="s">
        <v>26</v>
      </c>
      <c r="Q7" s="6" t="s">
        <v>27</v>
      </c>
      <c r="R7" s="6" t="s">
        <v>28</v>
      </c>
      <c r="S7" s="6" t="s">
        <v>29</v>
      </c>
    </row>
    <row r="8" spans="1:19" ht="57" customHeight="1" x14ac:dyDescent="0.2">
      <c r="A8" s="9">
        <v>1</v>
      </c>
      <c r="B8" s="9" t="s">
        <v>30</v>
      </c>
      <c r="C8" s="9"/>
      <c r="D8" s="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57" customHeight="1" x14ac:dyDescent="0.2">
      <c r="A9" s="9">
        <v>2</v>
      </c>
      <c r="B9" s="9" t="s">
        <v>31</v>
      </c>
      <c r="C9" s="9"/>
      <c r="D9" s="9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57" customHeight="1" x14ac:dyDescent="0.2">
      <c r="A10" s="9">
        <v>3</v>
      </c>
      <c r="B10" s="9" t="s">
        <v>32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57" customHeight="1" x14ac:dyDescent="0.2">
      <c r="A11" s="9">
        <v>4</v>
      </c>
      <c r="B11" s="9" t="s">
        <v>33</v>
      </c>
      <c r="C11" s="9"/>
      <c r="D11" s="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57" customHeight="1" x14ac:dyDescent="0.2">
      <c r="A12" s="9">
        <v>5</v>
      </c>
      <c r="B12" s="9" t="s">
        <v>34</v>
      </c>
      <c r="C12" s="9"/>
      <c r="D12" s="9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57" customHeight="1" x14ac:dyDescent="0.2">
      <c r="A13" s="9">
        <v>6</v>
      </c>
      <c r="B13" s="9" t="s">
        <v>35</v>
      </c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4" customFormat="1" ht="58.5" customHeight="1" x14ac:dyDescent="0.2">
      <c r="A14" s="146" t="s">
        <v>17</v>
      </c>
      <c r="B14" s="146"/>
      <c r="C14" s="59"/>
      <c r="D14" s="59"/>
      <c r="E14" s="59"/>
      <c r="F14" s="59"/>
      <c r="G14" s="13"/>
      <c r="H14" s="59"/>
      <c r="I14" s="59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s="15" customFormat="1" ht="132.75" customHeight="1" x14ac:dyDescent="0.2">
      <c r="A15" s="147" t="s">
        <v>36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ht="96" customHeight="1" x14ac:dyDescent="0.2">
      <c r="A16" s="137" t="s">
        <v>94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</row>
    <row r="17" spans="5:25" ht="18.75" x14ac:dyDescent="0.2">
      <c r="E17" s="9"/>
    </row>
    <row r="18" spans="5:25" ht="18.75" x14ac:dyDescent="0.2">
      <c r="E18" s="9"/>
    </row>
    <row r="23" spans="5:25" x14ac:dyDescent="0.2">
      <c r="Y23" s="1" t="s">
        <v>125</v>
      </c>
    </row>
  </sheetData>
  <mergeCells count="26">
    <mergeCell ref="A16:S16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14:B14"/>
    <mergeCell ref="A15:S15"/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</mergeCells>
  <printOptions horizontalCentered="1"/>
  <pageMargins left="0.25" right="0.25" top="0.5" bottom="0.5" header="0.25" footer="0"/>
  <pageSetup paperSize="9" scale="60" orientation="landscape" r:id="rId1"/>
  <headerFooter alignWithMargins="0">
    <oddFooter>&amp;L&amp;F format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F49"/>
  <sheetViews>
    <sheetView view="pageBreakPreview" zoomScaleSheetLayoutView="100" workbookViewId="0">
      <selection activeCell="A47" sqref="A47:XFD72"/>
    </sheetView>
  </sheetViews>
  <sheetFormatPr defaultRowHeight="18" x14ac:dyDescent="0.2"/>
  <cols>
    <col min="1" max="1" width="4.140625" style="16" customWidth="1"/>
    <col min="2" max="2" width="17.28515625" style="1" bestFit="1" customWidth="1"/>
    <col min="3" max="3" width="10.42578125" style="1" customWidth="1"/>
    <col min="4" max="4" width="8.7109375" style="1" customWidth="1"/>
    <col min="5" max="5" width="11.85546875" style="31" customWidth="1"/>
    <col min="6" max="6" width="15.28515625" style="1" customWidth="1"/>
    <col min="7" max="7" width="14.5703125" style="1" customWidth="1"/>
    <col min="8" max="8" width="13.42578125" style="1" customWidth="1"/>
    <col min="9" max="9" width="15.7109375" style="1" customWidth="1"/>
    <col min="10" max="10" width="12.42578125" style="1" customWidth="1"/>
    <col min="11" max="11" width="14.7109375" style="1" customWidth="1"/>
    <col min="12" max="12" width="12.42578125" style="1" customWidth="1"/>
    <col min="13" max="13" width="14.5703125" style="1" customWidth="1"/>
    <col min="14" max="14" width="12" style="1" customWidth="1"/>
    <col min="15" max="15" width="10.140625" style="1" customWidth="1"/>
    <col min="16" max="16" width="14.5703125" style="1" customWidth="1"/>
    <col min="17" max="17" width="15.5703125" style="1" customWidth="1"/>
    <col min="18" max="18" width="11.85546875" style="1" customWidth="1"/>
    <col min="19" max="19" width="11.7109375" style="1" customWidth="1"/>
    <col min="20" max="257" width="9.140625" style="1"/>
    <col min="258" max="258" width="5.42578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5.42578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5.42578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5.42578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5.42578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5.42578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5.42578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5.42578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5.42578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5.42578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5.42578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5.42578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5.42578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5.42578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5.42578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5.42578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5.42578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5.42578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5.42578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5.42578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5.42578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5.42578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5.42578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5.42578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5.42578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5.42578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5.42578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5.42578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5.42578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5.42578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5.42578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5.42578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5.42578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5.42578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5.42578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5.42578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5.42578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5.42578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5.42578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5.42578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5.42578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5.42578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5.42578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5.42578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5.42578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5.42578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5.42578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5.42578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5.42578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5.42578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5.42578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5.42578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5.42578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5.42578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5.42578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5.42578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5.42578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5.42578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5.42578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5.42578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5.42578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5.42578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5.42578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19" ht="18.75" x14ac:dyDescent="0.3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8.75" x14ac:dyDescent="0.3">
      <c r="A2" s="67"/>
      <c r="B2" s="151" t="s">
        <v>37</v>
      </c>
      <c r="C2" s="151"/>
      <c r="D2" s="67"/>
      <c r="E2" s="18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151"/>
      <c r="R2" s="151"/>
      <c r="S2" s="67"/>
    </row>
    <row r="3" spans="1:19" ht="39" customHeight="1" x14ac:dyDescent="0.35">
      <c r="A3" s="152" t="s">
        <v>105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s="19" customFormat="1" ht="31.5" customHeight="1" x14ac:dyDescent="0.25">
      <c r="A4" s="154" t="s">
        <v>38</v>
      </c>
      <c r="B4" s="154" t="s">
        <v>39</v>
      </c>
      <c r="C4" s="138" t="s">
        <v>5</v>
      </c>
      <c r="D4" s="145" t="s">
        <v>6</v>
      </c>
      <c r="E4" s="138" t="s">
        <v>106</v>
      </c>
      <c r="F4" s="138" t="s">
        <v>107</v>
      </c>
      <c r="G4" s="138" t="s">
        <v>108</v>
      </c>
      <c r="H4" s="141" t="s">
        <v>101</v>
      </c>
      <c r="I4" s="141"/>
      <c r="J4" s="141"/>
      <c r="K4" s="142" t="s">
        <v>102</v>
      </c>
      <c r="L4" s="145" t="s">
        <v>103</v>
      </c>
      <c r="M4" s="145"/>
      <c r="N4" s="145"/>
      <c r="O4" s="145"/>
      <c r="P4" s="145" t="s">
        <v>7</v>
      </c>
      <c r="Q4" s="145"/>
      <c r="R4" s="145"/>
      <c r="S4" s="145"/>
    </row>
    <row r="5" spans="1:19" s="19" customFormat="1" ht="41.25" customHeight="1" x14ac:dyDescent="0.25">
      <c r="A5" s="155"/>
      <c r="B5" s="155"/>
      <c r="C5" s="139"/>
      <c r="D5" s="145"/>
      <c r="E5" s="139"/>
      <c r="F5" s="139"/>
      <c r="G5" s="139"/>
      <c r="H5" s="141"/>
      <c r="I5" s="141"/>
      <c r="J5" s="141"/>
      <c r="K5" s="143"/>
      <c r="L5" s="145" t="s">
        <v>8</v>
      </c>
      <c r="M5" s="141" t="s">
        <v>9</v>
      </c>
      <c r="N5" s="141" t="s">
        <v>10</v>
      </c>
      <c r="O5" s="141" t="s">
        <v>11</v>
      </c>
      <c r="P5" s="145" t="s">
        <v>104</v>
      </c>
      <c r="Q5" s="141" t="s">
        <v>12</v>
      </c>
      <c r="R5" s="141" t="s">
        <v>13</v>
      </c>
      <c r="S5" s="141" t="s">
        <v>14</v>
      </c>
    </row>
    <row r="6" spans="1:19" s="19" customFormat="1" ht="48" customHeight="1" x14ac:dyDescent="0.25">
      <c r="A6" s="156"/>
      <c r="B6" s="156"/>
      <c r="C6" s="140"/>
      <c r="D6" s="145"/>
      <c r="E6" s="140"/>
      <c r="F6" s="140"/>
      <c r="G6" s="140"/>
      <c r="H6" s="64" t="s">
        <v>40</v>
      </c>
      <c r="I6" s="64" t="s">
        <v>16</v>
      </c>
      <c r="J6" s="64" t="s">
        <v>17</v>
      </c>
      <c r="K6" s="144"/>
      <c r="L6" s="145"/>
      <c r="M6" s="141"/>
      <c r="N6" s="141"/>
      <c r="O6" s="141"/>
      <c r="P6" s="145"/>
      <c r="Q6" s="141"/>
      <c r="R6" s="141"/>
      <c r="S6" s="141"/>
    </row>
    <row r="7" spans="1:19" s="21" customFormat="1" ht="19.5" customHeight="1" x14ac:dyDescent="0.2">
      <c r="A7" s="20">
        <v>1</v>
      </c>
      <c r="B7" s="20">
        <v>2</v>
      </c>
      <c r="C7" s="20">
        <v>3</v>
      </c>
      <c r="D7" s="20">
        <v>4</v>
      </c>
      <c r="E7" s="20" t="s">
        <v>18</v>
      </c>
      <c r="F7" s="20">
        <v>5</v>
      </c>
      <c r="G7" s="20" t="s">
        <v>19</v>
      </c>
      <c r="H7" s="20">
        <v>6</v>
      </c>
      <c r="I7" s="20">
        <v>7</v>
      </c>
      <c r="J7" s="20" t="s">
        <v>20</v>
      </c>
      <c r="K7" s="20" t="s">
        <v>21</v>
      </c>
      <c r="L7" s="20" t="s">
        <v>22</v>
      </c>
      <c r="M7" s="20" t="s">
        <v>23</v>
      </c>
      <c r="N7" s="20" t="s">
        <v>24</v>
      </c>
      <c r="O7" s="20" t="s">
        <v>25</v>
      </c>
      <c r="P7" s="20" t="s">
        <v>26</v>
      </c>
      <c r="Q7" s="20" t="s">
        <v>27</v>
      </c>
      <c r="R7" s="20" t="s">
        <v>28</v>
      </c>
      <c r="S7" s="20" t="s">
        <v>29</v>
      </c>
    </row>
    <row r="8" spans="1:19" s="22" customFormat="1" ht="27.75" customHeight="1" x14ac:dyDescent="0.25">
      <c r="A8" s="9">
        <v>1</v>
      </c>
      <c r="B8" s="111" t="s">
        <v>41</v>
      </c>
      <c r="C8" s="9">
        <v>3</v>
      </c>
      <c r="D8" s="9">
        <v>3</v>
      </c>
      <c r="E8" s="10">
        <v>85</v>
      </c>
      <c r="F8" s="71">
        <v>3.472222222222222E-3</v>
      </c>
      <c r="G8" s="71">
        <f>+F8</f>
        <v>3.472222222222222E-3</v>
      </c>
      <c r="H8" s="71">
        <v>10.704861111111112</v>
      </c>
      <c r="I8" s="71">
        <v>8.6805555555555566E-2</v>
      </c>
      <c r="J8" s="71">
        <f>+H8+I8</f>
        <v>10.791666666666668</v>
      </c>
      <c r="K8" s="71">
        <f>+J8</f>
        <v>10.791666666666668</v>
      </c>
      <c r="L8" s="71">
        <f>+F8+J8</f>
        <v>10.795138888888889</v>
      </c>
      <c r="M8" s="71">
        <f>+L8/C8</f>
        <v>3.5983796296296298</v>
      </c>
      <c r="N8" s="11">
        <f>+((C8*24*30)-J8)/(C8*24*30)*100</f>
        <v>99.50038580246914</v>
      </c>
      <c r="O8" s="11">
        <f>+((C8*24*30)-L8)/(C8*24*30)*100</f>
        <v>99.500225051440339</v>
      </c>
      <c r="P8" s="71">
        <f>+G8+K8</f>
        <v>10.795138888888889</v>
      </c>
      <c r="Q8" s="71">
        <f>+P8/C8</f>
        <v>3.5983796296296298</v>
      </c>
      <c r="R8" s="11">
        <f>+((C8*24*30)-K8)/(C8*24*30)*100</f>
        <v>99.50038580246914</v>
      </c>
      <c r="S8" s="11">
        <f>+((C8*24*30)-(G8+K8))*100/(C8*24*30)</f>
        <v>99.500225051440339</v>
      </c>
    </row>
    <row r="9" spans="1:19" s="22" customFormat="1" ht="27.75" customHeight="1" x14ac:dyDescent="0.25">
      <c r="A9" s="9">
        <v>2</v>
      </c>
      <c r="B9" s="111" t="s">
        <v>42</v>
      </c>
      <c r="C9" s="9">
        <v>1</v>
      </c>
      <c r="D9" s="9">
        <v>1</v>
      </c>
      <c r="E9" s="10">
        <v>19</v>
      </c>
      <c r="F9" s="71">
        <v>2.2222222222222223E-2</v>
      </c>
      <c r="G9" s="71">
        <v>0</v>
      </c>
      <c r="H9" s="71">
        <v>4.3194444444444446</v>
      </c>
      <c r="I9" s="71">
        <v>5.5555555555555552E-2</v>
      </c>
      <c r="J9" s="71">
        <f>+H9+I9</f>
        <v>4.375</v>
      </c>
      <c r="K9" s="71">
        <f>+J9</f>
        <v>4.375</v>
      </c>
      <c r="L9" s="71">
        <f>+F9+J9</f>
        <v>4.3972222222222221</v>
      </c>
      <c r="M9" s="71">
        <f>+L9/C9</f>
        <v>4.3972222222222221</v>
      </c>
      <c r="N9" s="11">
        <f>+((C9*24*30)-J9)/(C9*24*30)*100</f>
        <v>99.392361111111114</v>
      </c>
      <c r="O9" s="11">
        <f>+((C9*24*30)-L9)/(C9*24*30)*100</f>
        <v>99.389274691358025</v>
      </c>
      <c r="P9" s="71">
        <f>+G9+K9</f>
        <v>4.375</v>
      </c>
      <c r="Q9" s="71">
        <f>+P9/C9</f>
        <v>4.375</v>
      </c>
      <c r="R9" s="11">
        <f>+((C9*24*30)-K9)/(C9*24*30)*100</f>
        <v>99.392361111111114</v>
      </c>
      <c r="S9" s="11">
        <f>+((C9*24*30)-(G9+K9))*100/(C9*24*30)</f>
        <v>99.392361111111114</v>
      </c>
    </row>
    <row r="10" spans="1:19" s="22" customFormat="1" ht="27.75" customHeight="1" x14ac:dyDescent="0.25">
      <c r="A10" s="9">
        <v>3</v>
      </c>
      <c r="B10" s="111" t="s">
        <v>46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25" customFormat="1" ht="27.75" customHeight="1" x14ac:dyDescent="0.25">
      <c r="A11" s="9">
        <v>4</v>
      </c>
      <c r="B11" s="111" t="s">
        <v>43</v>
      </c>
      <c r="C11" s="23"/>
      <c r="D11" s="23"/>
      <c r="E11" s="10"/>
      <c r="F11" s="24"/>
      <c r="G11" s="11"/>
      <c r="H11" s="11"/>
      <c r="I11" s="11"/>
      <c r="J11" s="11"/>
      <c r="K11" s="11"/>
      <c r="L11" s="11"/>
      <c r="M11" s="11"/>
      <c r="N11" s="11"/>
      <c r="O11" s="11"/>
      <c r="P11" s="24"/>
      <c r="Q11" s="24"/>
      <c r="R11" s="11"/>
      <c r="S11" s="11"/>
    </row>
    <row r="12" spans="1:19" s="22" customFormat="1" ht="27.75" customHeight="1" x14ac:dyDescent="0.25">
      <c r="A12" s="9">
        <v>5</v>
      </c>
      <c r="B12" s="111" t="s">
        <v>44</v>
      </c>
      <c r="C12" s="9"/>
      <c r="D12" s="9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22" customFormat="1" ht="27.75" customHeight="1" x14ac:dyDescent="0.25">
      <c r="A13" s="9"/>
      <c r="B13" s="111" t="s">
        <v>64</v>
      </c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22" customFormat="1" ht="27.75" customHeight="1" x14ac:dyDescent="0.25">
      <c r="A14" s="9">
        <v>7</v>
      </c>
      <c r="B14" s="111" t="s">
        <v>45</v>
      </c>
      <c r="C14" s="9"/>
      <c r="D14" s="9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22" customFormat="1" ht="27.75" customHeight="1" x14ac:dyDescent="0.25">
      <c r="A15" s="9">
        <v>8</v>
      </c>
      <c r="B15" s="111" t="s">
        <v>47</v>
      </c>
      <c r="C15" s="9"/>
      <c r="D15" s="9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22" customFormat="1" ht="27.75" customHeight="1" x14ac:dyDescent="0.25">
      <c r="A16" s="9">
        <v>9</v>
      </c>
      <c r="B16" s="111" t="s">
        <v>48</v>
      </c>
      <c r="C16" s="9"/>
      <c r="D16" s="9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27" customFormat="1" ht="27.75" customHeight="1" x14ac:dyDescent="0.25">
      <c r="A17" s="9">
        <v>10</v>
      </c>
      <c r="B17" s="111" t="s">
        <v>50</v>
      </c>
      <c r="C17" s="10"/>
      <c r="D17" s="10"/>
      <c r="E17" s="10"/>
      <c r="F17" s="26"/>
      <c r="G17" s="11"/>
      <c r="H17" s="11"/>
      <c r="I17" s="11"/>
      <c r="K17" s="11"/>
      <c r="L17" s="11"/>
      <c r="M17" s="11"/>
      <c r="N17" s="11"/>
      <c r="O17" s="11"/>
      <c r="P17" s="26"/>
      <c r="Q17" s="26"/>
      <c r="R17" s="11"/>
      <c r="S17" s="11"/>
    </row>
    <row r="18" spans="1:19" s="27" customFormat="1" ht="27.75" customHeight="1" x14ac:dyDescent="0.25">
      <c r="A18" s="9">
        <v>11</v>
      </c>
      <c r="B18" s="111" t="s">
        <v>51</v>
      </c>
      <c r="C18" s="10"/>
      <c r="D18" s="10"/>
      <c r="E18" s="10"/>
      <c r="F18" s="26"/>
      <c r="G18" s="11"/>
      <c r="H18" s="11"/>
      <c r="I18" s="11"/>
      <c r="J18" s="11"/>
      <c r="K18" s="11"/>
      <c r="L18" s="11"/>
      <c r="M18" s="11"/>
      <c r="N18" s="11"/>
      <c r="O18" s="11"/>
      <c r="P18" s="26"/>
      <c r="Q18" s="26"/>
      <c r="R18" s="11"/>
      <c r="S18" s="11"/>
    </row>
    <row r="19" spans="1:19" s="27" customFormat="1" ht="27.75" customHeight="1" x14ac:dyDescent="0.25">
      <c r="A19" s="9">
        <v>12</v>
      </c>
      <c r="B19" s="111" t="s">
        <v>61</v>
      </c>
      <c r="C19" s="10"/>
      <c r="D19" s="10"/>
      <c r="E19" s="10"/>
      <c r="F19" s="26"/>
      <c r="G19" s="11"/>
      <c r="H19" s="11"/>
      <c r="I19" s="11"/>
      <c r="J19" s="11"/>
      <c r="K19" s="11"/>
      <c r="L19" s="11"/>
      <c r="M19" s="11"/>
      <c r="N19" s="11"/>
      <c r="O19" s="11"/>
      <c r="P19" s="26"/>
      <c r="Q19" s="26"/>
      <c r="R19" s="11"/>
      <c r="S19" s="11"/>
    </row>
    <row r="20" spans="1:19" s="27" customFormat="1" ht="27.75" customHeight="1" x14ac:dyDescent="0.25">
      <c r="A20" s="9">
        <v>13</v>
      </c>
      <c r="B20" s="111" t="s">
        <v>69</v>
      </c>
      <c r="C20" s="10"/>
      <c r="D20" s="10"/>
      <c r="E20" s="10"/>
      <c r="F20" s="26"/>
      <c r="G20" s="11"/>
      <c r="H20" s="11"/>
      <c r="I20" s="11"/>
      <c r="J20" s="11"/>
      <c r="K20" s="11"/>
      <c r="L20" s="11"/>
      <c r="M20" s="11"/>
      <c r="N20" s="11"/>
      <c r="O20" s="11"/>
      <c r="P20" s="26"/>
      <c r="Q20" s="26"/>
      <c r="R20" s="11"/>
      <c r="S20" s="11"/>
    </row>
    <row r="21" spans="1:19" s="27" customFormat="1" ht="27.75" customHeight="1" x14ac:dyDescent="0.25">
      <c r="A21" s="9">
        <v>14</v>
      </c>
      <c r="B21" s="111" t="s">
        <v>222</v>
      </c>
      <c r="C21" s="10"/>
      <c r="D21" s="10"/>
      <c r="E21" s="10"/>
      <c r="F21" s="26"/>
      <c r="G21" s="11"/>
      <c r="H21" s="11"/>
      <c r="I21" s="11"/>
      <c r="J21" s="11"/>
      <c r="K21" s="11"/>
      <c r="L21" s="11"/>
      <c r="M21" s="11"/>
      <c r="N21" s="11"/>
      <c r="O21" s="11"/>
      <c r="P21" s="26"/>
      <c r="Q21" s="26"/>
      <c r="R21" s="11"/>
      <c r="S21" s="11"/>
    </row>
    <row r="22" spans="1:19" s="27" customFormat="1" ht="27.75" customHeight="1" x14ac:dyDescent="0.25">
      <c r="A22" s="9">
        <v>15</v>
      </c>
      <c r="B22" s="111" t="s">
        <v>52</v>
      </c>
      <c r="C22" s="10"/>
      <c r="D22" s="10"/>
      <c r="E22" s="10"/>
      <c r="F22" s="26"/>
      <c r="G22" s="11"/>
      <c r="H22" s="11"/>
      <c r="I22" s="11"/>
      <c r="J22" s="11"/>
      <c r="K22" s="11"/>
      <c r="L22" s="11"/>
      <c r="M22" s="11"/>
      <c r="N22" s="11"/>
      <c r="O22" s="11"/>
      <c r="P22" s="26"/>
      <c r="Q22" s="26"/>
      <c r="R22" s="11"/>
      <c r="S22" s="11"/>
    </row>
    <row r="23" spans="1:19" s="27" customFormat="1" ht="27.75" customHeight="1" x14ac:dyDescent="0.25">
      <c r="A23" s="9">
        <v>16</v>
      </c>
      <c r="B23" s="111" t="s">
        <v>53</v>
      </c>
      <c r="C23" s="10"/>
      <c r="D23" s="10"/>
      <c r="E23" s="10"/>
      <c r="F23" s="26"/>
      <c r="G23" s="11"/>
      <c r="H23" s="11"/>
      <c r="I23" s="11"/>
      <c r="J23" s="11"/>
      <c r="K23" s="11"/>
      <c r="L23" s="11"/>
      <c r="M23" s="11"/>
      <c r="N23" s="11"/>
      <c r="O23" s="11"/>
      <c r="P23" s="26"/>
      <c r="Q23" s="26"/>
      <c r="R23" s="11"/>
      <c r="S23" s="11"/>
    </row>
    <row r="24" spans="1:19" s="27" customFormat="1" ht="27.75" customHeight="1" x14ac:dyDescent="0.25">
      <c r="A24" s="9">
        <v>17</v>
      </c>
      <c r="B24" s="111" t="s">
        <v>49</v>
      </c>
      <c r="C24" s="10"/>
      <c r="D24" s="10"/>
      <c r="E24" s="10"/>
      <c r="F24" s="26"/>
      <c r="G24" s="11"/>
      <c r="H24" s="11"/>
      <c r="I24" s="11"/>
      <c r="J24" s="11"/>
      <c r="K24" s="11"/>
      <c r="L24" s="11"/>
      <c r="M24" s="11"/>
      <c r="N24" s="11"/>
      <c r="O24" s="11"/>
      <c r="P24" s="26"/>
      <c r="Q24" s="26"/>
      <c r="R24" s="11"/>
      <c r="S24" s="11"/>
    </row>
    <row r="25" spans="1:19" s="27" customFormat="1" ht="27.75" customHeight="1" x14ac:dyDescent="0.25">
      <c r="A25" s="9">
        <v>18</v>
      </c>
      <c r="B25" s="111" t="s">
        <v>58</v>
      </c>
      <c r="C25" s="10"/>
      <c r="D25" s="10"/>
      <c r="E25" s="10"/>
      <c r="F25" s="26"/>
      <c r="G25" s="11"/>
      <c r="H25" s="11"/>
      <c r="I25" s="11"/>
      <c r="J25" s="11"/>
      <c r="K25" s="11"/>
      <c r="L25" s="11"/>
      <c r="M25" s="11"/>
      <c r="N25" s="11"/>
      <c r="O25" s="11"/>
      <c r="P25" s="26"/>
      <c r="Q25" s="26"/>
      <c r="R25" s="11"/>
      <c r="S25" s="11"/>
    </row>
    <row r="26" spans="1:19" s="22" customFormat="1" ht="27.75" customHeight="1" x14ac:dyDescent="0.25">
      <c r="A26" s="9">
        <v>19</v>
      </c>
      <c r="B26" s="111" t="s">
        <v>55</v>
      </c>
      <c r="C26" s="9"/>
      <c r="D26" s="9"/>
      <c r="E26" s="9"/>
      <c r="F26" s="26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s="22" customFormat="1" ht="27.75" customHeight="1" x14ac:dyDescent="0.25">
      <c r="A27" s="9">
        <v>20</v>
      </c>
      <c r="B27" s="111" t="s">
        <v>56</v>
      </c>
      <c r="C27" s="9"/>
      <c r="D27" s="9"/>
      <c r="E27" s="9"/>
      <c r="F27" s="2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s="22" customFormat="1" ht="27.75" customHeight="1" x14ac:dyDescent="0.25">
      <c r="A28" s="9">
        <v>21</v>
      </c>
      <c r="B28" s="111" t="s">
        <v>54</v>
      </c>
      <c r="C28" s="9"/>
      <c r="D28" s="9"/>
      <c r="E28" s="9"/>
      <c r="F28" s="26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s="22" customFormat="1" ht="27.75" customHeight="1" x14ac:dyDescent="0.25">
      <c r="A29" s="9">
        <v>22</v>
      </c>
      <c r="B29" s="111" t="s">
        <v>57</v>
      </c>
      <c r="C29" s="9"/>
      <c r="D29" s="9"/>
      <c r="E29" s="9"/>
      <c r="F29" s="26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s="22" customFormat="1" ht="27.75" customHeight="1" x14ac:dyDescent="0.25">
      <c r="A30" s="9">
        <v>23</v>
      </c>
      <c r="B30" s="111" t="s">
        <v>60</v>
      </c>
      <c r="C30" s="9"/>
      <c r="D30" s="9"/>
      <c r="E30" s="9"/>
      <c r="F30" s="26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s="22" customFormat="1" ht="27.75" customHeight="1" x14ac:dyDescent="0.25">
      <c r="A31" s="9">
        <v>24</v>
      </c>
      <c r="B31" s="111" t="s">
        <v>59</v>
      </c>
      <c r="C31" s="9"/>
      <c r="D31" s="9"/>
      <c r="E31" s="9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s="22" customFormat="1" ht="27.75" customHeight="1" x14ac:dyDescent="0.25">
      <c r="A32" s="9">
        <v>25</v>
      </c>
      <c r="B32" s="111" t="s">
        <v>62</v>
      </c>
      <c r="C32" s="9"/>
      <c r="D32" s="9"/>
      <c r="E32" s="9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84" s="22" customFormat="1" ht="27.75" customHeight="1" x14ac:dyDescent="0.25">
      <c r="A33" s="9">
        <v>26</v>
      </c>
      <c r="B33" s="111" t="s">
        <v>63</v>
      </c>
      <c r="C33" s="9"/>
      <c r="D33" s="9"/>
      <c r="E33" s="9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84" s="22" customFormat="1" ht="27.75" customHeight="1" x14ac:dyDescent="0.25">
      <c r="A34" s="9">
        <v>27</v>
      </c>
      <c r="B34" s="111" t="s">
        <v>65</v>
      </c>
      <c r="C34" s="9"/>
      <c r="D34" s="9"/>
      <c r="E34" s="9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84" s="22" customFormat="1" ht="27.75" customHeight="1" x14ac:dyDescent="0.25">
      <c r="A35" s="9">
        <v>28</v>
      </c>
      <c r="B35" s="111" t="s">
        <v>66</v>
      </c>
      <c r="C35" s="9"/>
      <c r="D35" s="9"/>
      <c r="E35" s="9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84" s="22" customFormat="1" ht="27.75" customHeight="1" x14ac:dyDescent="0.25">
      <c r="A36" s="9">
        <v>29</v>
      </c>
      <c r="B36" s="111" t="s">
        <v>67</v>
      </c>
      <c r="C36" s="9"/>
      <c r="D36" s="9"/>
      <c r="E36" s="9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84" s="22" customFormat="1" ht="27.75" customHeight="1" x14ac:dyDescent="0.25">
      <c r="A37" s="9">
        <v>30</v>
      </c>
      <c r="B37" s="111" t="s">
        <v>71</v>
      </c>
      <c r="C37" s="9"/>
      <c r="D37" s="9"/>
      <c r="E37" s="9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84" s="22" customFormat="1" ht="27.75" customHeight="1" x14ac:dyDescent="0.25">
      <c r="A38" s="9">
        <v>31</v>
      </c>
      <c r="B38" s="111" t="s">
        <v>223</v>
      </c>
      <c r="C38" s="9"/>
      <c r="D38" s="9"/>
      <c r="E38" s="9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84" s="22" customFormat="1" ht="27.75" customHeight="1" x14ac:dyDescent="0.25">
      <c r="A39" s="9">
        <v>32</v>
      </c>
      <c r="B39" s="111" t="s">
        <v>221</v>
      </c>
      <c r="C39" s="9"/>
      <c r="D39" s="9"/>
      <c r="E39" s="9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84" s="22" customFormat="1" ht="27.75" customHeight="1" x14ac:dyDescent="0.25">
      <c r="A40" s="9">
        <v>33</v>
      </c>
      <c r="B40" s="111" t="s">
        <v>224</v>
      </c>
      <c r="C40" s="9"/>
      <c r="D40" s="9"/>
      <c r="E40" s="9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84" s="22" customFormat="1" ht="27.75" customHeight="1" x14ac:dyDescent="0.25">
      <c r="A41" s="9">
        <v>34</v>
      </c>
      <c r="B41" s="111" t="s">
        <v>68</v>
      </c>
      <c r="C41" s="9"/>
      <c r="D41" s="9"/>
      <c r="E41" s="9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84" s="22" customFormat="1" ht="27.75" customHeight="1" x14ac:dyDescent="0.25">
      <c r="A42" s="9">
        <v>35</v>
      </c>
      <c r="B42" s="111" t="s">
        <v>70</v>
      </c>
      <c r="C42" s="9"/>
      <c r="D42" s="9"/>
      <c r="E42" s="9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84" s="22" customFormat="1" ht="23.25" customHeight="1" x14ac:dyDescent="0.25">
      <c r="A43" s="9">
        <v>36</v>
      </c>
      <c r="B43" s="111" t="s">
        <v>225</v>
      </c>
      <c r="C43" s="9"/>
      <c r="D43" s="9"/>
      <c r="E43" s="9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84" s="22" customFormat="1" ht="27.75" customHeight="1" x14ac:dyDescent="0.25">
      <c r="A44" s="9">
        <v>37</v>
      </c>
      <c r="B44" s="111" t="s">
        <v>226</v>
      </c>
      <c r="C44" s="9"/>
      <c r="D44" s="9"/>
      <c r="E44" s="9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84" s="22" customFormat="1" ht="27.75" customHeight="1" x14ac:dyDescent="0.25">
      <c r="A45" s="9">
        <v>38</v>
      </c>
      <c r="B45" s="111" t="s">
        <v>72</v>
      </c>
      <c r="C45" s="9"/>
      <c r="D45" s="9"/>
      <c r="E45" s="9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84" s="22" customFormat="1" ht="27.75" customHeight="1" x14ac:dyDescent="0.25">
      <c r="A46" s="9">
        <v>39</v>
      </c>
      <c r="B46" s="112" t="s">
        <v>73</v>
      </c>
      <c r="C46" s="9"/>
      <c r="D46" s="9"/>
      <c r="E46" s="9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84" s="7" customFormat="1" ht="27.75" customHeight="1" x14ac:dyDescent="0.25">
      <c r="A47" s="180" t="s">
        <v>17</v>
      </c>
      <c r="B47" s="180"/>
      <c r="C47" s="65"/>
      <c r="D47" s="65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</row>
    <row r="48" spans="1:84" s="15" customFormat="1" ht="119.25" customHeight="1" x14ac:dyDescent="0.25">
      <c r="A48" s="181" t="s">
        <v>74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</row>
    <row r="49" spans="1:19" ht="87" customHeight="1" x14ac:dyDescent="0.25">
      <c r="A49" s="179" t="s">
        <v>95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</row>
  </sheetData>
  <mergeCells count="26"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  <mergeCell ref="A49:S49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47:B47"/>
    <mergeCell ref="A48:S48"/>
  </mergeCells>
  <printOptions horizontalCentered="1"/>
  <pageMargins left="0.25" right="0.25" top="0.5" bottom="0.5" header="0.25" footer="0"/>
  <pageSetup paperSize="9" scale="59" orientation="landscape" r:id="rId1"/>
  <headerFooter alignWithMargins="0">
    <oddHeader>&amp;RFormat-II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W36"/>
  <sheetViews>
    <sheetView view="pageBreakPreview" zoomScale="85" zoomScaleNormal="130" zoomScaleSheetLayoutView="85" workbookViewId="0">
      <selection activeCell="K16" activeCellId="1" sqref="L13 K16"/>
    </sheetView>
  </sheetViews>
  <sheetFormatPr defaultRowHeight="12.75" x14ac:dyDescent="0.2"/>
  <cols>
    <col min="1" max="1" width="4.5703125" style="16" customWidth="1"/>
    <col min="2" max="2" width="13.42578125" style="1" customWidth="1"/>
    <col min="3" max="3" width="8.7109375" style="1" customWidth="1"/>
    <col min="4" max="4" width="9.5703125" style="1" customWidth="1"/>
    <col min="5" max="5" width="12.85546875" style="1" customWidth="1"/>
    <col min="6" max="6" width="13.28515625" style="1" customWidth="1"/>
    <col min="7" max="7" width="14.5703125" style="42" customWidth="1"/>
    <col min="8" max="8" width="14.42578125" style="1" customWidth="1"/>
    <col min="9" max="9" width="13.140625" style="1" customWidth="1"/>
    <col min="10" max="10" width="14.5703125" style="1" customWidth="1"/>
    <col min="11" max="11" width="16.140625" style="42" customWidth="1"/>
    <col min="12" max="12" width="14.7109375" style="1" customWidth="1"/>
    <col min="13" max="13" width="11" style="1" customWidth="1"/>
    <col min="14" max="14" width="10.85546875" style="1" customWidth="1"/>
    <col min="15" max="15" width="12.28515625" style="1" customWidth="1"/>
    <col min="16" max="16" width="16.140625" style="1" customWidth="1"/>
    <col min="17" max="17" width="12.85546875" style="1" customWidth="1"/>
    <col min="18" max="18" width="11.85546875" style="1" customWidth="1"/>
    <col min="19" max="19" width="12.28515625" style="1" customWidth="1"/>
    <col min="20" max="257" width="9.140625" style="1"/>
    <col min="258" max="258" width="3.5703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3.5703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3.5703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3.5703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3.5703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3.5703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3.5703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3.5703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3.5703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3.5703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3.5703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3.5703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3.5703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3.5703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3.5703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3.5703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3.5703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3.5703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3.5703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3.5703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3.5703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3.5703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3.5703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3.5703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3.5703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3.5703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3.5703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3.5703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3.5703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3.5703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3.5703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3.5703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3.5703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3.5703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3.5703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3.5703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3.5703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3.5703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3.5703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3.5703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3.5703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3.5703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3.5703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3.5703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3.5703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3.5703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3.5703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3.5703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3.5703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3.5703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3.5703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3.5703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3.5703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3.5703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3.5703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3.5703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3.5703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3.5703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3.5703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3.5703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3.5703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3.5703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3.5703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23" ht="23.25" customHeight="1" x14ac:dyDescent="0.2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3" ht="18" x14ac:dyDescent="0.25">
      <c r="A2" s="69"/>
      <c r="B2" s="173" t="s">
        <v>75</v>
      </c>
      <c r="C2" s="173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73" t="s">
        <v>76</v>
      </c>
      <c r="R2" s="173"/>
      <c r="S2" s="69"/>
    </row>
    <row r="3" spans="1:23" ht="38.25" customHeight="1" x14ac:dyDescent="0.3">
      <c r="A3" s="174" t="s">
        <v>109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23" s="19" customFormat="1" ht="31.5" customHeight="1" x14ac:dyDescent="0.25">
      <c r="A4" s="176" t="s">
        <v>77</v>
      </c>
      <c r="B4" s="176" t="s">
        <v>78</v>
      </c>
      <c r="C4" s="163" t="s">
        <v>5</v>
      </c>
      <c r="D4" s="170" t="s">
        <v>6</v>
      </c>
      <c r="E4" s="163" t="s">
        <v>106</v>
      </c>
      <c r="F4" s="163" t="s">
        <v>107</v>
      </c>
      <c r="G4" s="163" t="s">
        <v>110</v>
      </c>
      <c r="H4" s="166" t="s">
        <v>101</v>
      </c>
      <c r="I4" s="166"/>
      <c r="J4" s="166"/>
      <c r="K4" s="167" t="s">
        <v>111</v>
      </c>
      <c r="L4" s="170" t="s">
        <v>112</v>
      </c>
      <c r="M4" s="170"/>
      <c r="N4" s="170"/>
      <c r="O4" s="170"/>
      <c r="P4" s="170" t="s">
        <v>7</v>
      </c>
      <c r="Q4" s="170"/>
      <c r="R4" s="170"/>
      <c r="S4" s="170"/>
    </row>
    <row r="5" spans="1:23" s="19" customFormat="1" ht="12" customHeight="1" x14ac:dyDescent="0.25">
      <c r="A5" s="176"/>
      <c r="B5" s="176"/>
      <c r="C5" s="164"/>
      <c r="D5" s="170"/>
      <c r="E5" s="164"/>
      <c r="F5" s="164"/>
      <c r="G5" s="164"/>
      <c r="H5" s="166"/>
      <c r="I5" s="166"/>
      <c r="J5" s="166"/>
      <c r="K5" s="168"/>
      <c r="L5" s="170" t="s">
        <v>8</v>
      </c>
      <c r="M5" s="166" t="s">
        <v>9</v>
      </c>
      <c r="N5" s="166" t="s">
        <v>10</v>
      </c>
      <c r="O5" s="166" t="s">
        <v>11</v>
      </c>
      <c r="P5" s="170" t="s">
        <v>104</v>
      </c>
      <c r="Q5" s="166" t="s">
        <v>12</v>
      </c>
      <c r="R5" s="166" t="s">
        <v>13</v>
      </c>
      <c r="S5" s="166" t="s">
        <v>14</v>
      </c>
    </row>
    <row r="6" spans="1:23" s="19" customFormat="1" ht="93.75" customHeight="1" x14ac:dyDescent="0.25">
      <c r="A6" s="176"/>
      <c r="B6" s="176"/>
      <c r="C6" s="165"/>
      <c r="D6" s="170"/>
      <c r="E6" s="165"/>
      <c r="F6" s="165"/>
      <c r="G6" s="165"/>
      <c r="H6" s="68" t="s">
        <v>40</v>
      </c>
      <c r="I6" s="68" t="s">
        <v>16</v>
      </c>
      <c r="J6" s="68" t="s">
        <v>17</v>
      </c>
      <c r="K6" s="169"/>
      <c r="L6" s="170"/>
      <c r="M6" s="166"/>
      <c r="N6" s="166"/>
      <c r="O6" s="166"/>
      <c r="P6" s="170"/>
      <c r="Q6" s="166"/>
      <c r="R6" s="166"/>
      <c r="S6" s="166"/>
    </row>
    <row r="7" spans="1:23" s="21" customFormat="1" ht="22.5" customHeight="1" x14ac:dyDescent="0.2">
      <c r="A7" s="7">
        <v>1</v>
      </c>
      <c r="B7" s="7">
        <v>2</v>
      </c>
      <c r="C7" s="7">
        <v>3</v>
      </c>
      <c r="D7" s="7">
        <v>4</v>
      </c>
      <c r="E7" s="7" t="s">
        <v>18</v>
      </c>
      <c r="F7" s="7">
        <v>5</v>
      </c>
      <c r="G7" s="7" t="s">
        <v>19</v>
      </c>
      <c r="H7" s="7">
        <v>6</v>
      </c>
      <c r="I7" s="7">
        <v>7</v>
      </c>
      <c r="J7" s="7" t="s">
        <v>20</v>
      </c>
      <c r="K7" s="7" t="s">
        <v>21</v>
      </c>
      <c r="L7" s="7" t="s">
        <v>22</v>
      </c>
      <c r="M7" s="7" t="s">
        <v>23</v>
      </c>
      <c r="N7" s="7" t="s">
        <v>24</v>
      </c>
      <c r="O7" s="7" t="s">
        <v>25</v>
      </c>
      <c r="P7" s="7" t="s">
        <v>26</v>
      </c>
      <c r="Q7" s="7" t="s">
        <v>27</v>
      </c>
      <c r="R7" s="7" t="s">
        <v>28</v>
      </c>
      <c r="S7" s="7" t="s">
        <v>29</v>
      </c>
    </row>
    <row r="8" spans="1:23" s="34" customFormat="1" ht="39.75" customHeight="1" x14ac:dyDescent="0.25">
      <c r="A8" s="10">
        <v>1</v>
      </c>
      <c r="B8" s="10" t="s">
        <v>79</v>
      </c>
      <c r="C8" s="10"/>
      <c r="D8" s="10"/>
      <c r="E8" s="10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23" s="37" customFormat="1" ht="39.75" customHeight="1" x14ac:dyDescent="0.25">
      <c r="A9" s="35">
        <v>2</v>
      </c>
      <c r="B9" s="9" t="s">
        <v>80</v>
      </c>
      <c r="C9" s="9"/>
      <c r="D9" s="10"/>
      <c r="E9" s="10"/>
      <c r="F9" s="36"/>
      <c r="G9" s="33"/>
      <c r="H9" s="36"/>
      <c r="I9" s="36"/>
      <c r="J9" s="33"/>
      <c r="K9" s="33"/>
      <c r="L9" s="36"/>
      <c r="M9" s="33"/>
      <c r="N9" s="33"/>
      <c r="O9" s="33"/>
      <c r="P9" s="36"/>
      <c r="Q9" s="36"/>
      <c r="R9" s="33"/>
      <c r="S9" s="33"/>
    </row>
    <row r="10" spans="1:23" s="37" customFormat="1" ht="39.75" customHeight="1" x14ac:dyDescent="0.25">
      <c r="A10" s="10">
        <v>3</v>
      </c>
      <c r="B10" s="9" t="s">
        <v>64</v>
      </c>
      <c r="C10" s="9"/>
      <c r="D10" s="10"/>
      <c r="E10" s="10"/>
      <c r="F10" s="36"/>
      <c r="G10" s="33"/>
      <c r="H10" s="36"/>
      <c r="I10" s="36"/>
      <c r="J10" s="33"/>
      <c r="K10" s="33"/>
      <c r="L10" s="36"/>
      <c r="M10" s="33"/>
      <c r="N10" s="33"/>
      <c r="O10" s="33"/>
      <c r="P10" s="36"/>
      <c r="Q10" s="36"/>
      <c r="R10" s="33"/>
      <c r="S10" s="33"/>
    </row>
    <row r="11" spans="1:23" s="37" customFormat="1" ht="39.75" customHeight="1" x14ac:dyDescent="0.25">
      <c r="A11" s="10">
        <v>4</v>
      </c>
      <c r="B11" s="9" t="s">
        <v>31</v>
      </c>
      <c r="C11" s="9"/>
      <c r="D11" s="10"/>
      <c r="E11" s="10"/>
      <c r="F11" s="36"/>
      <c r="G11" s="33"/>
      <c r="H11" s="36"/>
      <c r="I11" s="36"/>
      <c r="J11" s="33"/>
      <c r="K11" s="33"/>
      <c r="L11" s="36"/>
      <c r="M11" s="33"/>
      <c r="N11" s="33"/>
      <c r="O11" s="33"/>
      <c r="P11" s="36"/>
      <c r="Q11" s="36"/>
      <c r="R11" s="33"/>
      <c r="S11" s="33"/>
    </row>
    <row r="12" spans="1:23" s="37" customFormat="1" ht="39.75" customHeight="1" x14ac:dyDescent="0.25">
      <c r="A12" s="35">
        <v>5</v>
      </c>
      <c r="B12" s="9" t="s">
        <v>32</v>
      </c>
      <c r="C12" s="9"/>
      <c r="D12" s="10"/>
      <c r="E12" s="10"/>
      <c r="F12" s="36"/>
      <c r="G12" s="33"/>
      <c r="H12" s="36"/>
      <c r="I12" s="36"/>
      <c r="J12" s="33"/>
      <c r="K12" s="33"/>
      <c r="L12" s="36"/>
      <c r="M12" s="33"/>
      <c r="N12" s="33"/>
      <c r="O12" s="33"/>
      <c r="P12" s="36"/>
      <c r="Q12" s="36"/>
      <c r="R12" s="33"/>
      <c r="S12" s="33"/>
      <c r="W12" s="37">
        <v>84581.34</v>
      </c>
    </row>
    <row r="13" spans="1:23" s="37" customFormat="1" ht="39.75" customHeight="1" x14ac:dyDescent="0.25">
      <c r="A13" s="10">
        <v>6</v>
      </c>
      <c r="B13" s="9" t="s">
        <v>67</v>
      </c>
      <c r="C13" s="9"/>
      <c r="D13" s="10"/>
      <c r="E13" s="10"/>
      <c r="F13" s="36"/>
      <c r="G13" s="33"/>
      <c r="H13" s="36"/>
      <c r="I13" s="36"/>
      <c r="J13" s="33"/>
      <c r="K13" s="33"/>
      <c r="L13" s="36"/>
      <c r="M13" s="33"/>
      <c r="N13" s="33"/>
      <c r="O13" s="33"/>
      <c r="P13" s="36"/>
      <c r="Q13" s="36"/>
      <c r="R13" s="33"/>
      <c r="S13" s="33"/>
    </row>
    <row r="14" spans="1:23" s="22" customFormat="1" ht="39.75" customHeight="1" x14ac:dyDescent="0.25">
      <c r="A14" s="10">
        <v>7</v>
      </c>
      <c r="B14" s="9" t="s">
        <v>33</v>
      </c>
      <c r="C14" s="9"/>
      <c r="D14" s="10"/>
      <c r="E14" s="10"/>
      <c r="F14" s="36"/>
      <c r="G14" s="33"/>
      <c r="H14" s="36"/>
      <c r="I14" s="36"/>
      <c r="J14" s="33"/>
      <c r="K14" s="33"/>
      <c r="L14" s="36"/>
      <c r="M14" s="33"/>
      <c r="N14" s="33"/>
      <c r="O14" s="33"/>
      <c r="P14" s="36"/>
      <c r="Q14" s="36"/>
      <c r="R14" s="33"/>
      <c r="S14" s="33"/>
    </row>
    <row r="15" spans="1:23" s="22" customFormat="1" ht="39.75" customHeight="1" x14ac:dyDescent="0.25">
      <c r="A15" s="35">
        <v>8</v>
      </c>
      <c r="B15" s="9" t="s">
        <v>34</v>
      </c>
      <c r="C15" s="9"/>
      <c r="D15" s="10"/>
      <c r="E15" s="10"/>
      <c r="F15" s="36"/>
      <c r="G15" s="33"/>
      <c r="H15" s="36"/>
      <c r="I15" s="36"/>
      <c r="J15" s="33"/>
      <c r="K15" s="33"/>
      <c r="L15" s="36"/>
      <c r="M15" s="33"/>
      <c r="N15" s="33"/>
      <c r="O15" s="33"/>
      <c r="P15" s="36"/>
      <c r="Q15" s="36"/>
      <c r="R15" s="33"/>
      <c r="S15" s="33"/>
    </row>
    <row r="16" spans="1:23" s="37" customFormat="1" ht="39.75" customHeight="1" x14ac:dyDescent="0.25">
      <c r="A16" s="10">
        <v>9</v>
      </c>
      <c r="B16" s="9" t="s">
        <v>35</v>
      </c>
      <c r="C16" s="9"/>
      <c r="D16" s="10"/>
      <c r="E16" s="10"/>
      <c r="F16" s="36"/>
      <c r="G16" s="33"/>
      <c r="H16" s="36"/>
      <c r="I16" s="36"/>
      <c r="J16" s="33"/>
      <c r="K16" s="33"/>
      <c r="L16" s="36"/>
      <c r="M16" s="33"/>
      <c r="N16" s="33"/>
      <c r="O16" s="33"/>
      <c r="P16" s="36"/>
      <c r="Q16" s="36"/>
      <c r="R16" s="33"/>
      <c r="S16" s="33"/>
    </row>
    <row r="17" spans="1:19" s="37" customFormat="1" ht="39.75" customHeight="1" x14ac:dyDescent="0.25">
      <c r="A17" s="10">
        <v>10</v>
      </c>
      <c r="B17" s="29" t="s">
        <v>73</v>
      </c>
      <c r="C17" s="29"/>
      <c r="D17" s="10"/>
      <c r="E17" s="28"/>
      <c r="F17" s="38"/>
      <c r="G17" s="33"/>
      <c r="H17" s="38"/>
      <c r="I17" s="38"/>
      <c r="J17" s="33"/>
      <c r="K17" s="33"/>
      <c r="L17" s="38"/>
      <c r="M17" s="33"/>
      <c r="N17" s="33"/>
      <c r="O17" s="33"/>
      <c r="P17" s="38"/>
      <c r="Q17" s="38"/>
      <c r="R17" s="33"/>
      <c r="S17" s="33"/>
    </row>
    <row r="18" spans="1:19" s="37" customFormat="1" ht="39.75" customHeight="1" x14ac:dyDescent="0.25">
      <c r="A18" s="35">
        <v>11</v>
      </c>
      <c r="B18" s="29" t="s">
        <v>124</v>
      </c>
      <c r="C18" s="29"/>
      <c r="D18" s="10"/>
      <c r="E18" s="28"/>
      <c r="F18" s="38"/>
      <c r="G18" s="33"/>
      <c r="H18" s="38"/>
      <c r="I18" s="38"/>
      <c r="J18" s="33"/>
      <c r="K18" s="33"/>
      <c r="L18" s="38"/>
      <c r="M18" s="33"/>
      <c r="N18" s="33"/>
      <c r="O18" s="33"/>
      <c r="P18" s="38"/>
      <c r="Q18" s="38"/>
      <c r="R18" s="33"/>
      <c r="S18" s="33"/>
    </row>
    <row r="19" spans="1:19" s="37" customFormat="1" ht="39.75" customHeight="1" x14ac:dyDescent="0.25">
      <c r="A19" s="10">
        <v>12</v>
      </c>
      <c r="B19" s="29" t="s">
        <v>56</v>
      </c>
      <c r="C19" s="29"/>
      <c r="D19" s="10"/>
      <c r="E19" s="28"/>
      <c r="F19" s="38"/>
      <c r="G19" s="33"/>
      <c r="H19" s="38"/>
      <c r="I19" s="38"/>
      <c r="J19" s="33"/>
      <c r="K19" s="33"/>
      <c r="L19" s="38"/>
      <c r="M19" s="33"/>
      <c r="N19" s="33"/>
      <c r="O19" s="33"/>
      <c r="P19" s="38"/>
      <c r="Q19" s="38"/>
      <c r="R19" s="33"/>
      <c r="S19" s="33"/>
    </row>
    <row r="20" spans="1:19" s="41" customFormat="1" ht="39.75" customHeight="1" x14ac:dyDescent="0.25">
      <c r="A20" s="146" t="s">
        <v>17</v>
      </c>
      <c r="B20" s="146"/>
      <c r="C20" s="65"/>
      <c r="D20" s="65"/>
      <c r="E20" s="13"/>
      <c r="F20" s="13"/>
      <c r="G20" s="39"/>
      <c r="H20" s="13"/>
      <c r="I20" s="13"/>
      <c r="J20" s="39"/>
      <c r="K20" s="39"/>
      <c r="L20" s="40"/>
      <c r="M20" s="39"/>
      <c r="N20" s="39"/>
      <c r="O20" s="39"/>
      <c r="P20" s="40"/>
      <c r="Q20" s="40"/>
      <c r="R20" s="39"/>
      <c r="S20" s="39"/>
    </row>
    <row r="21" spans="1:19" s="15" customFormat="1" ht="135" customHeight="1" x14ac:dyDescent="0.25">
      <c r="A21" s="171" t="s">
        <v>81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</row>
    <row r="22" spans="1:19" ht="104.25" customHeight="1" x14ac:dyDescent="0.25">
      <c r="A22" s="162" t="s">
        <v>96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</row>
    <row r="29" spans="1:19" x14ac:dyDescent="0.2">
      <c r="N29" s="1">
        <f>164/2</f>
        <v>82</v>
      </c>
      <c r="O29" s="1">
        <f>82-20</f>
        <v>62</v>
      </c>
    </row>
    <row r="32" spans="1:19" x14ac:dyDescent="0.2">
      <c r="F32" s="1">
        <f>144-119</f>
        <v>25</v>
      </c>
    </row>
    <row r="36" spans="12:12" x14ac:dyDescent="0.2">
      <c r="L36" s="1">
        <f>148-128</f>
        <v>20</v>
      </c>
    </row>
  </sheetData>
  <mergeCells count="26"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  <mergeCell ref="A22:S22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20:B20"/>
    <mergeCell ref="A21:S21"/>
  </mergeCells>
  <printOptions horizontalCentered="1"/>
  <pageMargins left="0.25" right="0.25" top="0.5" bottom="0.5" header="0.25" footer="0"/>
  <pageSetup paperSize="9" scale="60" orientation="landscape" r:id="rId1"/>
  <headerFooter alignWithMargins="0">
    <oddFooter>&amp;L&amp;F format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11"/>
  <sheetViews>
    <sheetView view="pageBreakPreview" zoomScale="55" zoomScaleNormal="55" zoomScaleSheetLayoutView="55" workbookViewId="0">
      <selection activeCell="K16" activeCellId="1" sqref="L13 K16"/>
    </sheetView>
  </sheetViews>
  <sheetFormatPr defaultRowHeight="15" x14ac:dyDescent="0.25"/>
  <cols>
    <col min="1" max="1" width="5.140625" customWidth="1"/>
    <col min="2" max="2" width="11.85546875" customWidth="1"/>
    <col min="3" max="4" width="9.42578125" bestFit="1" customWidth="1"/>
    <col min="5" max="5" width="12.5703125" customWidth="1"/>
    <col min="6" max="6" width="11.5703125" customWidth="1"/>
    <col min="7" max="7" width="13.140625" customWidth="1"/>
    <col min="8" max="8" width="13.85546875" bestFit="1" customWidth="1"/>
    <col min="9" max="9" width="13.7109375" customWidth="1"/>
    <col min="10" max="10" width="13.28515625" customWidth="1"/>
    <col min="11" max="11" width="15.28515625" bestFit="1" customWidth="1"/>
    <col min="12" max="12" width="13.28515625" customWidth="1"/>
    <col min="13" max="14" width="10" bestFit="1" customWidth="1"/>
    <col min="15" max="15" width="9.7109375" bestFit="1" customWidth="1"/>
    <col min="16" max="16" width="14.42578125" customWidth="1"/>
    <col min="17" max="17" width="10.140625" customWidth="1"/>
    <col min="18" max="19" width="9.5703125" bestFit="1" customWidth="1"/>
  </cols>
  <sheetData>
    <row r="1" spans="1:20" s="19" customFormat="1" ht="36" customHeight="1" x14ac:dyDescent="0.2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0" s="19" customFormat="1" ht="28.5" customHeight="1" x14ac:dyDescent="0.35">
      <c r="A2" s="178" t="s">
        <v>113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20" s="19" customFormat="1" ht="20.25" customHeight="1" x14ac:dyDescent="0.25">
      <c r="A3" s="163" t="s">
        <v>82</v>
      </c>
      <c r="B3" s="163" t="s">
        <v>83</v>
      </c>
      <c r="C3" s="163" t="s">
        <v>5</v>
      </c>
      <c r="D3" s="170" t="s">
        <v>6</v>
      </c>
      <c r="E3" s="163" t="s">
        <v>114</v>
      </c>
      <c r="F3" s="163" t="s">
        <v>115</v>
      </c>
      <c r="G3" s="163" t="s">
        <v>116</v>
      </c>
      <c r="H3" s="166" t="s">
        <v>117</v>
      </c>
      <c r="I3" s="166"/>
      <c r="J3" s="166"/>
      <c r="K3" s="167" t="s">
        <v>118</v>
      </c>
      <c r="L3" s="170" t="s">
        <v>122</v>
      </c>
      <c r="M3" s="170"/>
      <c r="N3" s="170"/>
      <c r="O3" s="170"/>
      <c r="P3" s="170" t="s">
        <v>84</v>
      </c>
      <c r="Q3" s="170"/>
      <c r="R3" s="170"/>
      <c r="S3" s="170"/>
    </row>
    <row r="4" spans="1:20" s="19" customFormat="1" ht="25.5" customHeight="1" x14ac:dyDescent="0.25">
      <c r="A4" s="164"/>
      <c r="B4" s="164"/>
      <c r="C4" s="164"/>
      <c r="D4" s="170"/>
      <c r="E4" s="164"/>
      <c r="F4" s="164"/>
      <c r="G4" s="164"/>
      <c r="H4" s="166"/>
      <c r="I4" s="166"/>
      <c r="J4" s="166"/>
      <c r="K4" s="168"/>
      <c r="L4" s="170" t="s">
        <v>8</v>
      </c>
      <c r="M4" s="166" t="s">
        <v>9</v>
      </c>
      <c r="N4" s="166" t="s">
        <v>85</v>
      </c>
      <c r="O4" s="166" t="s">
        <v>86</v>
      </c>
      <c r="P4" s="170" t="s">
        <v>123</v>
      </c>
      <c r="Q4" s="166" t="s">
        <v>12</v>
      </c>
      <c r="R4" s="166" t="s">
        <v>87</v>
      </c>
      <c r="S4" s="166" t="s">
        <v>88</v>
      </c>
    </row>
    <row r="5" spans="1:20" s="43" customFormat="1" ht="108" customHeight="1" x14ac:dyDescent="0.25">
      <c r="A5" s="165"/>
      <c r="B5" s="165"/>
      <c r="C5" s="165"/>
      <c r="D5" s="170"/>
      <c r="E5" s="165"/>
      <c r="F5" s="165"/>
      <c r="G5" s="165"/>
      <c r="H5" s="68" t="s">
        <v>15</v>
      </c>
      <c r="I5" s="68" t="s">
        <v>16</v>
      </c>
      <c r="J5" s="68" t="s">
        <v>17</v>
      </c>
      <c r="K5" s="169"/>
      <c r="L5" s="170"/>
      <c r="M5" s="166"/>
      <c r="N5" s="166"/>
      <c r="O5" s="166"/>
      <c r="P5" s="170"/>
      <c r="Q5" s="166"/>
      <c r="R5" s="166"/>
      <c r="S5" s="166"/>
      <c r="T5" s="43" t="s">
        <v>89</v>
      </c>
    </row>
    <row r="6" spans="1:20" ht="18" x14ac:dyDescent="0.25">
      <c r="A6" s="41">
        <v>1</v>
      </c>
      <c r="B6" s="41">
        <v>2</v>
      </c>
      <c r="C6" s="41">
        <v>3</v>
      </c>
      <c r="D6" s="41">
        <v>4</v>
      </c>
      <c r="E6" s="41" t="s">
        <v>18</v>
      </c>
      <c r="F6" s="41">
        <v>5</v>
      </c>
      <c r="G6" s="41" t="s">
        <v>19</v>
      </c>
      <c r="H6" s="41">
        <v>6</v>
      </c>
      <c r="I6" s="41">
        <v>7</v>
      </c>
      <c r="J6" s="41" t="s">
        <v>20</v>
      </c>
      <c r="K6" s="41" t="s">
        <v>21</v>
      </c>
      <c r="L6" s="41" t="s">
        <v>22</v>
      </c>
      <c r="M6" s="41" t="s">
        <v>23</v>
      </c>
      <c r="N6" s="41" t="s">
        <v>24</v>
      </c>
      <c r="O6" s="41" t="s">
        <v>25</v>
      </c>
      <c r="P6" s="41" t="s">
        <v>26</v>
      </c>
      <c r="Q6" s="41" t="s">
        <v>27</v>
      </c>
      <c r="R6" s="41" t="s">
        <v>28</v>
      </c>
      <c r="S6" s="41" t="s">
        <v>29</v>
      </c>
    </row>
    <row r="7" spans="1:20" s="45" customFormat="1" ht="78" customHeight="1" x14ac:dyDescent="0.25">
      <c r="A7" s="44">
        <v>1</v>
      </c>
      <c r="B7" s="44" t="s">
        <v>119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s="45" customFormat="1" ht="78" customHeight="1" x14ac:dyDescent="0.25">
      <c r="A8" s="44">
        <v>2</v>
      </c>
      <c r="B8" s="46" t="s">
        <v>120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20" s="45" customFormat="1" ht="78" customHeight="1" x14ac:dyDescent="0.25">
      <c r="A9" s="44">
        <v>3</v>
      </c>
      <c r="B9" s="44" t="s">
        <v>121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20" s="51" customFormat="1" ht="54" customHeight="1" x14ac:dyDescent="0.25">
      <c r="A10" s="47" t="s">
        <v>17</v>
      </c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</row>
    <row r="11" spans="1:20" s="56" customFormat="1" ht="34.5" customHeight="1" x14ac:dyDescent="0.25">
      <c r="A11" s="52" t="s">
        <v>90</v>
      </c>
      <c r="B11" s="70"/>
      <c r="C11" s="70"/>
      <c r="D11" s="70"/>
      <c r="E11" s="70"/>
      <c r="F11" s="70"/>
      <c r="G11" s="177" t="s">
        <v>91</v>
      </c>
      <c r="H11" s="177"/>
      <c r="I11" s="177"/>
      <c r="J11" s="54">
        <f>+N10</f>
        <v>0</v>
      </c>
      <c r="K11" s="177" t="s">
        <v>92</v>
      </c>
      <c r="L11" s="177"/>
      <c r="M11" s="54">
        <f>+O10</f>
        <v>0</v>
      </c>
      <c r="N11" s="70"/>
      <c r="O11" s="70" t="s">
        <v>93</v>
      </c>
      <c r="P11" s="70"/>
      <c r="Q11" s="54">
        <f>+(J11+M11)/2</f>
        <v>0</v>
      </c>
      <c r="R11" s="70"/>
      <c r="S11" s="55"/>
    </row>
  </sheetData>
  <mergeCells count="23">
    <mergeCell ref="A1:S1"/>
    <mergeCell ref="A2:S2"/>
    <mergeCell ref="A3:A5"/>
    <mergeCell ref="B3:B5"/>
    <mergeCell ref="C3:C5"/>
    <mergeCell ref="D3:D5"/>
    <mergeCell ref="E3:E5"/>
    <mergeCell ref="F3:F5"/>
    <mergeCell ref="G3:G5"/>
    <mergeCell ref="H3:J4"/>
    <mergeCell ref="S4:S5"/>
    <mergeCell ref="G11:I11"/>
    <mergeCell ref="K11:L11"/>
    <mergeCell ref="K3:K5"/>
    <mergeCell ref="L3:O3"/>
    <mergeCell ref="P3:S3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5" right="0.25" top="0.5" bottom="0.5" header="0.25" footer="0.25"/>
  <pageSetup paperSize="9" scale="65" orientation="landscape" r:id="rId1"/>
  <colBreaks count="1" manualBreakCount="1">
    <brk id="19" max="1048575" man="1"/>
  </col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S18"/>
  <sheetViews>
    <sheetView view="pageBreakPreview" topLeftCell="C1" zoomScale="85" zoomScaleSheetLayoutView="85" workbookViewId="0">
      <selection activeCell="N14" sqref="N14"/>
    </sheetView>
  </sheetViews>
  <sheetFormatPr defaultRowHeight="12.75" x14ac:dyDescent="0.2"/>
  <cols>
    <col min="1" max="1" width="3.5703125" style="16" customWidth="1"/>
    <col min="2" max="2" width="13" style="1" customWidth="1"/>
    <col min="3" max="3" width="11.28515625" style="1" customWidth="1"/>
    <col min="4" max="4" width="9.42578125" style="1" customWidth="1"/>
    <col min="5" max="5" width="10.85546875" style="1" customWidth="1"/>
    <col min="6" max="6" width="12.85546875" style="1" customWidth="1"/>
    <col min="7" max="7" width="15.28515625" style="1" customWidth="1"/>
    <col min="8" max="8" width="10.42578125" style="1" customWidth="1"/>
    <col min="9" max="9" width="13.5703125" style="1" customWidth="1"/>
    <col min="10" max="10" width="10.85546875" style="1" customWidth="1"/>
    <col min="11" max="11" width="14" style="1" customWidth="1"/>
    <col min="12" max="12" width="13.85546875" style="1" customWidth="1"/>
    <col min="13" max="13" width="15.42578125" style="1" customWidth="1"/>
    <col min="14" max="14" width="10.85546875" style="1" customWidth="1"/>
    <col min="15" max="15" width="11.42578125" style="1" customWidth="1"/>
    <col min="16" max="17" width="14.5703125" style="1" customWidth="1"/>
    <col min="18" max="18" width="11.85546875" style="1" customWidth="1"/>
    <col min="19" max="19" width="13" style="1" customWidth="1"/>
    <col min="20" max="257" width="9.140625" style="1"/>
    <col min="258" max="258" width="3.5703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3.5703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3.5703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3.5703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3.5703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3.5703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3.5703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3.5703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3.5703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3.5703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3.5703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3.5703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3.5703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3.5703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3.5703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3.5703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3.5703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3.5703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3.5703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3.5703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3.5703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3.5703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3.5703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3.5703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3.5703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3.5703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3.5703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3.5703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3.5703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3.5703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3.5703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3.5703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3.5703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3.5703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3.5703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3.5703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3.5703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3.5703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3.5703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3.5703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3.5703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3.5703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3.5703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3.5703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3.5703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3.5703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3.5703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3.5703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3.5703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3.5703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3.5703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3.5703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3.5703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3.5703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3.5703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3.5703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3.5703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3.5703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3.5703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3.5703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3.5703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3.5703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3.5703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19" ht="18.75" x14ac:dyDescent="0.2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9.5" customHeight="1" x14ac:dyDescent="0.25">
      <c r="A2" s="57"/>
      <c r="B2" s="148" t="s">
        <v>1</v>
      </c>
      <c r="C2" s="148"/>
      <c r="D2" s="57"/>
      <c r="E2" s="61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148" t="s">
        <v>2</v>
      </c>
      <c r="R2" s="148"/>
      <c r="S2" s="57"/>
    </row>
    <row r="3" spans="1:19" ht="48" customHeight="1" x14ac:dyDescent="0.2">
      <c r="A3" s="149" t="s">
        <v>97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1:19" s="4" customFormat="1" ht="31.5" customHeight="1" x14ac:dyDescent="0.25">
      <c r="A4" s="145" t="s">
        <v>3</v>
      </c>
      <c r="B4" s="145" t="s">
        <v>4</v>
      </c>
      <c r="C4" s="138" t="s">
        <v>5</v>
      </c>
      <c r="D4" s="145" t="s">
        <v>6</v>
      </c>
      <c r="E4" s="138" t="s">
        <v>98</v>
      </c>
      <c r="F4" s="138" t="s">
        <v>99</v>
      </c>
      <c r="G4" s="138" t="s">
        <v>100</v>
      </c>
      <c r="H4" s="141" t="s">
        <v>101</v>
      </c>
      <c r="I4" s="141"/>
      <c r="J4" s="141"/>
      <c r="K4" s="142" t="s">
        <v>102</v>
      </c>
      <c r="L4" s="145" t="s">
        <v>103</v>
      </c>
      <c r="M4" s="145"/>
      <c r="N4" s="145"/>
      <c r="O4" s="145"/>
      <c r="P4" s="145" t="s">
        <v>7</v>
      </c>
      <c r="Q4" s="145"/>
      <c r="R4" s="145"/>
      <c r="S4" s="145"/>
    </row>
    <row r="5" spans="1:19" s="4" customFormat="1" ht="15" x14ac:dyDescent="0.25">
      <c r="A5" s="145"/>
      <c r="B5" s="145"/>
      <c r="C5" s="139"/>
      <c r="D5" s="145"/>
      <c r="E5" s="139"/>
      <c r="F5" s="139"/>
      <c r="G5" s="139"/>
      <c r="H5" s="141"/>
      <c r="I5" s="141"/>
      <c r="J5" s="141"/>
      <c r="K5" s="143"/>
      <c r="L5" s="145" t="s">
        <v>8</v>
      </c>
      <c r="M5" s="141" t="s">
        <v>9</v>
      </c>
      <c r="N5" s="141" t="s">
        <v>10</v>
      </c>
      <c r="O5" s="141" t="s">
        <v>11</v>
      </c>
      <c r="P5" s="145" t="s">
        <v>104</v>
      </c>
      <c r="Q5" s="141" t="s">
        <v>12</v>
      </c>
      <c r="R5" s="141" t="s">
        <v>13</v>
      </c>
      <c r="S5" s="141" t="s">
        <v>14</v>
      </c>
    </row>
    <row r="6" spans="1:19" s="4" customFormat="1" ht="73.5" customHeight="1" x14ac:dyDescent="0.25">
      <c r="A6" s="145"/>
      <c r="B6" s="145"/>
      <c r="C6" s="140"/>
      <c r="D6" s="145"/>
      <c r="E6" s="140"/>
      <c r="F6" s="140"/>
      <c r="G6" s="140"/>
      <c r="H6" s="58" t="s">
        <v>15</v>
      </c>
      <c r="I6" s="58" t="s">
        <v>16</v>
      </c>
      <c r="J6" s="58" t="s">
        <v>17</v>
      </c>
      <c r="K6" s="144"/>
      <c r="L6" s="145"/>
      <c r="M6" s="141"/>
      <c r="N6" s="141"/>
      <c r="O6" s="141"/>
      <c r="P6" s="145"/>
      <c r="Q6" s="141"/>
      <c r="R6" s="141"/>
      <c r="S6" s="141"/>
    </row>
    <row r="7" spans="1:19" s="8" customFormat="1" ht="15" x14ac:dyDescent="0.25">
      <c r="A7" s="6">
        <v>1</v>
      </c>
      <c r="B7" s="6">
        <v>2</v>
      </c>
      <c r="C7" s="6">
        <v>3</v>
      </c>
      <c r="D7" s="6">
        <v>4</v>
      </c>
      <c r="E7" s="7" t="s">
        <v>18</v>
      </c>
      <c r="F7" s="6">
        <v>5</v>
      </c>
      <c r="G7" s="6" t="s">
        <v>19</v>
      </c>
      <c r="H7" s="6">
        <v>6</v>
      </c>
      <c r="I7" s="6">
        <v>7</v>
      </c>
      <c r="J7" s="6" t="s">
        <v>20</v>
      </c>
      <c r="K7" s="6" t="s">
        <v>21</v>
      </c>
      <c r="L7" s="6" t="s">
        <v>22</v>
      </c>
      <c r="M7" s="6" t="s">
        <v>23</v>
      </c>
      <c r="N7" s="6" t="s">
        <v>24</v>
      </c>
      <c r="O7" s="6" t="s">
        <v>25</v>
      </c>
      <c r="P7" s="6" t="s">
        <v>26</v>
      </c>
      <c r="Q7" s="6" t="s">
        <v>27</v>
      </c>
      <c r="R7" s="6" t="s">
        <v>28</v>
      </c>
      <c r="S7" s="6" t="s">
        <v>29</v>
      </c>
    </row>
    <row r="8" spans="1:19" ht="57" customHeight="1" x14ac:dyDescent="0.2">
      <c r="A8" s="9">
        <v>1</v>
      </c>
      <c r="B8" s="9" t="s">
        <v>30</v>
      </c>
      <c r="C8" s="9"/>
      <c r="D8" s="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57" customHeight="1" x14ac:dyDescent="0.2">
      <c r="A9" s="9">
        <v>2</v>
      </c>
      <c r="B9" s="9" t="s">
        <v>31</v>
      </c>
      <c r="C9" s="9"/>
      <c r="D9" s="9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57" customHeight="1" x14ac:dyDescent="0.2">
      <c r="A10" s="9">
        <v>3</v>
      </c>
      <c r="B10" s="9" t="s">
        <v>32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57" customHeight="1" x14ac:dyDescent="0.2">
      <c r="A11" s="9">
        <v>4</v>
      </c>
      <c r="B11" s="9" t="s">
        <v>33</v>
      </c>
      <c r="C11" s="9"/>
      <c r="D11" s="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57" customHeight="1" x14ac:dyDescent="0.2">
      <c r="A12" s="9">
        <v>5</v>
      </c>
      <c r="B12" s="9" t="s">
        <v>34</v>
      </c>
      <c r="C12" s="9"/>
      <c r="D12" s="9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57" customHeight="1" x14ac:dyDescent="0.2">
      <c r="A13" s="9">
        <v>6</v>
      </c>
      <c r="B13" s="9" t="s">
        <v>35</v>
      </c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4" customFormat="1" ht="58.5" customHeight="1" x14ac:dyDescent="0.2">
      <c r="A14" s="146" t="s">
        <v>17</v>
      </c>
      <c r="B14" s="146"/>
      <c r="C14" s="59"/>
      <c r="D14" s="59"/>
      <c r="E14" s="59"/>
      <c r="F14" s="59"/>
      <c r="G14" s="13"/>
      <c r="H14" s="59"/>
      <c r="I14" s="59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s="15" customFormat="1" ht="132.75" customHeight="1" x14ac:dyDescent="0.2">
      <c r="A15" s="147" t="s">
        <v>36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ht="96" customHeight="1" x14ac:dyDescent="0.2">
      <c r="A16" s="137" t="s">
        <v>94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</row>
    <row r="17" spans="5:5" ht="18.75" x14ac:dyDescent="0.2">
      <c r="E17" s="9"/>
    </row>
    <row r="18" spans="5:5" ht="18.75" x14ac:dyDescent="0.2">
      <c r="E18" s="9"/>
    </row>
  </sheetData>
  <mergeCells count="26">
    <mergeCell ref="A16:S16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14:B14"/>
    <mergeCell ref="A15:S15"/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</mergeCells>
  <printOptions horizontalCentered="1"/>
  <pageMargins left="0.25" right="0.25" top="0.5" bottom="0.5" header="0.25" footer="0"/>
  <pageSetup paperSize="9" scale="60" orientation="landscape" r:id="rId1"/>
  <headerFooter alignWithMargins="0">
    <oddFooter>&amp;L&amp;F format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F49"/>
  <sheetViews>
    <sheetView view="pageBreakPreview" topLeftCell="A38" zoomScaleSheetLayoutView="100" workbookViewId="0">
      <selection activeCell="A47" sqref="A47:XFD72"/>
    </sheetView>
  </sheetViews>
  <sheetFormatPr defaultRowHeight="18" x14ac:dyDescent="0.2"/>
  <cols>
    <col min="1" max="1" width="4.140625" style="16" customWidth="1"/>
    <col min="2" max="2" width="17.28515625" style="1" bestFit="1" customWidth="1"/>
    <col min="3" max="3" width="10.42578125" style="1" customWidth="1"/>
    <col min="4" max="4" width="8.7109375" style="1" customWidth="1"/>
    <col min="5" max="5" width="11.85546875" style="31" customWidth="1"/>
    <col min="6" max="6" width="15.28515625" style="1" customWidth="1"/>
    <col min="7" max="7" width="14.5703125" style="1" customWidth="1"/>
    <col min="8" max="8" width="13.42578125" style="1" customWidth="1"/>
    <col min="9" max="9" width="15.7109375" style="1" customWidth="1"/>
    <col min="10" max="10" width="12.42578125" style="1" customWidth="1"/>
    <col min="11" max="11" width="14.7109375" style="1" customWidth="1"/>
    <col min="12" max="12" width="12.42578125" style="1" customWidth="1"/>
    <col min="13" max="13" width="14.5703125" style="1" customWidth="1"/>
    <col min="14" max="14" width="12" style="1" customWidth="1"/>
    <col min="15" max="15" width="10.140625" style="1" customWidth="1"/>
    <col min="16" max="16" width="14.5703125" style="1" customWidth="1"/>
    <col min="17" max="17" width="15.5703125" style="1" customWidth="1"/>
    <col min="18" max="18" width="11.85546875" style="1" customWidth="1"/>
    <col min="19" max="19" width="11.7109375" style="1" customWidth="1"/>
    <col min="20" max="257" width="9.140625" style="1"/>
    <col min="258" max="258" width="5.42578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5.42578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5.42578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5.42578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5.42578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5.42578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5.42578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5.42578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5.42578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5.42578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5.42578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5.42578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5.42578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5.42578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5.42578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5.42578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5.42578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5.42578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5.42578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5.42578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5.42578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5.42578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5.42578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5.42578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5.42578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5.42578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5.42578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5.42578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5.42578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5.42578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5.42578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5.42578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5.42578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5.42578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5.42578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5.42578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5.42578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5.42578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5.42578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5.42578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5.42578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5.42578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5.42578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5.42578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5.42578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5.42578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5.42578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5.42578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5.42578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5.42578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5.42578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5.42578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5.42578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5.42578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5.42578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5.42578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5.42578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5.42578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5.42578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5.42578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5.42578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5.42578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5.42578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19" ht="18.75" x14ac:dyDescent="0.3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8.75" x14ac:dyDescent="0.3">
      <c r="A2" s="67"/>
      <c r="B2" s="151" t="s">
        <v>37</v>
      </c>
      <c r="C2" s="151"/>
      <c r="D2" s="67"/>
      <c r="E2" s="18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151"/>
      <c r="R2" s="151"/>
      <c r="S2" s="67"/>
    </row>
    <row r="3" spans="1:19" ht="39" customHeight="1" x14ac:dyDescent="0.35">
      <c r="A3" s="152" t="s">
        <v>105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s="19" customFormat="1" ht="31.5" customHeight="1" x14ac:dyDescent="0.25">
      <c r="A4" s="154" t="s">
        <v>38</v>
      </c>
      <c r="B4" s="154" t="s">
        <v>39</v>
      </c>
      <c r="C4" s="138" t="s">
        <v>5</v>
      </c>
      <c r="D4" s="145" t="s">
        <v>6</v>
      </c>
      <c r="E4" s="138" t="s">
        <v>106</v>
      </c>
      <c r="F4" s="138" t="s">
        <v>107</v>
      </c>
      <c r="G4" s="138" t="s">
        <v>108</v>
      </c>
      <c r="H4" s="141" t="s">
        <v>101</v>
      </c>
      <c r="I4" s="141"/>
      <c r="J4" s="141"/>
      <c r="K4" s="142" t="s">
        <v>102</v>
      </c>
      <c r="L4" s="145" t="s">
        <v>103</v>
      </c>
      <c r="M4" s="145"/>
      <c r="N4" s="145"/>
      <c r="O4" s="145"/>
      <c r="P4" s="145" t="s">
        <v>7</v>
      </c>
      <c r="Q4" s="145"/>
      <c r="R4" s="145"/>
      <c r="S4" s="145"/>
    </row>
    <row r="5" spans="1:19" s="19" customFormat="1" ht="41.25" customHeight="1" x14ac:dyDescent="0.25">
      <c r="A5" s="155"/>
      <c r="B5" s="155"/>
      <c r="C5" s="139"/>
      <c r="D5" s="145"/>
      <c r="E5" s="139"/>
      <c r="F5" s="139"/>
      <c r="G5" s="139"/>
      <c r="H5" s="141"/>
      <c r="I5" s="141"/>
      <c r="J5" s="141"/>
      <c r="K5" s="143"/>
      <c r="L5" s="145" t="s">
        <v>8</v>
      </c>
      <c r="M5" s="141" t="s">
        <v>9</v>
      </c>
      <c r="N5" s="141" t="s">
        <v>10</v>
      </c>
      <c r="O5" s="141" t="s">
        <v>11</v>
      </c>
      <c r="P5" s="145" t="s">
        <v>104</v>
      </c>
      <c r="Q5" s="141" t="s">
        <v>12</v>
      </c>
      <c r="R5" s="141" t="s">
        <v>13</v>
      </c>
      <c r="S5" s="141" t="s">
        <v>14</v>
      </c>
    </row>
    <row r="6" spans="1:19" s="19" customFormat="1" ht="48" customHeight="1" x14ac:dyDescent="0.25">
      <c r="A6" s="156"/>
      <c r="B6" s="156"/>
      <c r="C6" s="140"/>
      <c r="D6" s="145"/>
      <c r="E6" s="140"/>
      <c r="F6" s="140"/>
      <c r="G6" s="140"/>
      <c r="H6" s="64" t="s">
        <v>40</v>
      </c>
      <c r="I6" s="64" t="s">
        <v>16</v>
      </c>
      <c r="J6" s="64" t="s">
        <v>17</v>
      </c>
      <c r="K6" s="144"/>
      <c r="L6" s="145"/>
      <c r="M6" s="141"/>
      <c r="N6" s="141"/>
      <c r="O6" s="141"/>
      <c r="P6" s="145"/>
      <c r="Q6" s="141"/>
      <c r="R6" s="141"/>
      <c r="S6" s="141"/>
    </row>
    <row r="7" spans="1:19" s="21" customFormat="1" ht="19.5" customHeight="1" x14ac:dyDescent="0.2">
      <c r="A7" s="20">
        <v>1</v>
      </c>
      <c r="B7" s="20">
        <v>2</v>
      </c>
      <c r="C7" s="20">
        <v>3</v>
      </c>
      <c r="D7" s="20">
        <v>4</v>
      </c>
      <c r="E7" s="20" t="s">
        <v>18</v>
      </c>
      <c r="F7" s="20">
        <v>5</v>
      </c>
      <c r="G7" s="20" t="s">
        <v>19</v>
      </c>
      <c r="H7" s="20">
        <v>6</v>
      </c>
      <c r="I7" s="20">
        <v>7</v>
      </c>
      <c r="J7" s="20" t="s">
        <v>20</v>
      </c>
      <c r="K7" s="20" t="s">
        <v>21</v>
      </c>
      <c r="L7" s="20" t="s">
        <v>22</v>
      </c>
      <c r="M7" s="20" t="s">
        <v>23</v>
      </c>
      <c r="N7" s="20" t="s">
        <v>24</v>
      </c>
      <c r="O7" s="20" t="s">
        <v>25</v>
      </c>
      <c r="P7" s="20" t="s">
        <v>26</v>
      </c>
      <c r="Q7" s="20" t="s">
        <v>27</v>
      </c>
      <c r="R7" s="20" t="s">
        <v>28</v>
      </c>
      <c r="S7" s="20" t="s">
        <v>29</v>
      </c>
    </row>
    <row r="8" spans="1:19" s="22" customFormat="1" ht="27.75" customHeight="1" x14ac:dyDescent="0.25">
      <c r="A8" s="9">
        <v>1</v>
      </c>
      <c r="B8" s="111" t="s">
        <v>41</v>
      </c>
      <c r="C8" s="9">
        <v>3</v>
      </c>
      <c r="D8" s="9">
        <v>3</v>
      </c>
      <c r="E8" s="10">
        <v>85</v>
      </c>
      <c r="F8" s="71">
        <v>3.472222222222222E-3</v>
      </c>
      <c r="G8" s="71">
        <f>+F8</f>
        <v>3.472222222222222E-3</v>
      </c>
      <c r="H8" s="71">
        <v>10.704861111111112</v>
      </c>
      <c r="I8" s="71">
        <v>8.6805555555555566E-2</v>
      </c>
      <c r="J8" s="71">
        <f>+H8+I8</f>
        <v>10.791666666666668</v>
      </c>
      <c r="K8" s="71">
        <f>+J8</f>
        <v>10.791666666666668</v>
      </c>
      <c r="L8" s="71">
        <f>+F8+J8</f>
        <v>10.795138888888889</v>
      </c>
      <c r="M8" s="71">
        <f>+L8/C8</f>
        <v>3.5983796296296298</v>
      </c>
      <c r="N8" s="11">
        <f>+((C8*24*30)-J8)/(C8*24*30)*100</f>
        <v>99.50038580246914</v>
      </c>
      <c r="O8" s="11">
        <f>+((C8*24*30)-L8)/(C8*24*30)*100</f>
        <v>99.500225051440339</v>
      </c>
      <c r="P8" s="71">
        <f>+G8+K8</f>
        <v>10.795138888888889</v>
      </c>
      <c r="Q8" s="71">
        <f>+P8/C8</f>
        <v>3.5983796296296298</v>
      </c>
      <c r="R8" s="11">
        <f>+((C8*24*30)-K8)/(C8*24*30)*100</f>
        <v>99.50038580246914</v>
      </c>
      <c r="S8" s="11">
        <f>+((C8*24*30)-(G8+K8))*100/(C8*24*30)</f>
        <v>99.500225051440339</v>
      </c>
    </row>
    <row r="9" spans="1:19" s="22" customFormat="1" ht="27.75" customHeight="1" x14ac:dyDescent="0.25">
      <c r="A9" s="9">
        <v>2</v>
      </c>
      <c r="B9" s="111" t="s">
        <v>42</v>
      </c>
      <c r="C9" s="9">
        <v>1</v>
      </c>
      <c r="D9" s="9">
        <v>1</v>
      </c>
      <c r="E9" s="10">
        <v>19</v>
      </c>
      <c r="F9" s="71">
        <v>2.2222222222222223E-2</v>
      </c>
      <c r="G9" s="71">
        <v>0</v>
      </c>
      <c r="H9" s="71">
        <v>4.3194444444444446</v>
      </c>
      <c r="I9" s="71">
        <v>5.5555555555555552E-2</v>
      </c>
      <c r="J9" s="71">
        <f>+H9+I9</f>
        <v>4.375</v>
      </c>
      <c r="K9" s="71">
        <f>+J9</f>
        <v>4.375</v>
      </c>
      <c r="L9" s="71">
        <f>+F9+J9</f>
        <v>4.3972222222222221</v>
      </c>
      <c r="M9" s="71">
        <f>+L9/C9</f>
        <v>4.3972222222222221</v>
      </c>
      <c r="N9" s="11">
        <f>+((C9*24*30)-J9)/(C9*24*30)*100</f>
        <v>99.392361111111114</v>
      </c>
      <c r="O9" s="11">
        <f>+((C9*24*30)-L9)/(C9*24*30)*100</f>
        <v>99.389274691358025</v>
      </c>
      <c r="P9" s="71">
        <f>+G9+K9</f>
        <v>4.375</v>
      </c>
      <c r="Q9" s="71">
        <f>+P9/C9</f>
        <v>4.375</v>
      </c>
      <c r="R9" s="11">
        <f>+((C9*24*30)-K9)/(C9*24*30)*100</f>
        <v>99.392361111111114</v>
      </c>
      <c r="S9" s="11">
        <f>+((C9*24*30)-(G9+K9))*100/(C9*24*30)</f>
        <v>99.392361111111114</v>
      </c>
    </row>
    <row r="10" spans="1:19" s="22" customFormat="1" ht="27.75" customHeight="1" x14ac:dyDescent="0.25">
      <c r="A10" s="9">
        <v>3</v>
      </c>
      <c r="B10" s="111" t="s">
        <v>46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25" customFormat="1" ht="27.75" customHeight="1" x14ac:dyDescent="0.25">
      <c r="A11" s="9">
        <v>4</v>
      </c>
      <c r="B11" s="111" t="s">
        <v>43</v>
      </c>
      <c r="C11" s="23"/>
      <c r="D11" s="23"/>
      <c r="E11" s="10"/>
      <c r="F11" s="24"/>
      <c r="G11" s="11"/>
      <c r="H11" s="11"/>
      <c r="I11" s="11"/>
      <c r="J11" s="11"/>
      <c r="K11" s="11"/>
      <c r="L11" s="11"/>
      <c r="M11" s="11"/>
      <c r="N11" s="11"/>
      <c r="O11" s="11"/>
      <c r="P11" s="24"/>
      <c r="Q11" s="24"/>
      <c r="R11" s="11"/>
      <c r="S11" s="11"/>
    </row>
    <row r="12" spans="1:19" s="22" customFormat="1" ht="27.75" customHeight="1" x14ac:dyDescent="0.25">
      <c r="A12" s="9">
        <v>5</v>
      </c>
      <c r="B12" s="111" t="s">
        <v>44</v>
      </c>
      <c r="C12" s="9"/>
      <c r="D12" s="9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22" customFormat="1" ht="27.75" customHeight="1" x14ac:dyDescent="0.25">
      <c r="A13" s="9"/>
      <c r="B13" s="111" t="s">
        <v>64</v>
      </c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22" customFormat="1" ht="27.75" customHeight="1" x14ac:dyDescent="0.25">
      <c r="A14" s="9">
        <v>7</v>
      </c>
      <c r="B14" s="111" t="s">
        <v>45</v>
      </c>
      <c r="C14" s="9"/>
      <c r="D14" s="9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22" customFormat="1" ht="27.75" customHeight="1" x14ac:dyDescent="0.25">
      <c r="A15" s="9">
        <v>8</v>
      </c>
      <c r="B15" s="111" t="s">
        <v>47</v>
      </c>
      <c r="C15" s="9"/>
      <c r="D15" s="9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22" customFormat="1" ht="27.75" customHeight="1" x14ac:dyDescent="0.25">
      <c r="A16" s="9">
        <v>9</v>
      </c>
      <c r="B16" s="111" t="s">
        <v>48</v>
      </c>
      <c r="C16" s="9"/>
      <c r="D16" s="9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27" customFormat="1" ht="27.75" customHeight="1" x14ac:dyDescent="0.25">
      <c r="A17" s="9">
        <v>10</v>
      </c>
      <c r="B17" s="111" t="s">
        <v>50</v>
      </c>
      <c r="C17" s="10"/>
      <c r="D17" s="10"/>
      <c r="E17" s="10"/>
      <c r="F17" s="26"/>
      <c r="G17" s="11"/>
      <c r="H17" s="11"/>
      <c r="I17" s="11"/>
      <c r="K17" s="11"/>
      <c r="L17" s="11"/>
      <c r="M17" s="11"/>
      <c r="N17" s="11"/>
      <c r="O17" s="11"/>
      <c r="P17" s="26"/>
      <c r="Q17" s="26"/>
      <c r="R17" s="11"/>
      <c r="S17" s="11"/>
    </row>
    <row r="18" spans="1:19" s="27" customFormat="1" ht="27.75" customHeight="1" x14ac:dyDescent="0.25">
      <c r="A18" s="9">
        <v>11</v>
      </c>
      <c r="B18" s="111" t="s">
        <v>51</v>
      </c>
      <c r="C18" s="10"/>
      <c r="D18" s="10"/>
      <c r="E18" s="10"/>
      <c r="F18" s="26"/>
      <c r="G18" s="11"/>
      <c r="H18" s="11"/>
      <c r="I18" s="11"/>
      <c r="J18" s="11"/>
      <c r="K18" s="11"/>
      <c r="L18" s="11"/>
      <c r="M18" s="11"/>
      <c r="N18" s="11"/>
      <c r="O18" s="11"/>
      <c r="P18" s="26"/>
      <c r="Q18" s="26"/>
      <c r="R18" s="11"/>
      <c r="S18" s="11"/>
    </row>
    <row r="19" spans="1:19" s="27" customFormat="1" ht="27.75" customHeight="1" x14ac:dyDescent="0.25">
      <c r="A19" s="9">
        <v>12</v>
      </c>
      <c r="B19" s="111" t="s">
        <v>61</v>
      </c>
      <c r="C19" s="10"/>
      <c r="D19" s="10"/>
      <c r="E19" s="10"/>
      <c r="F19" s="26"/>
      <c r="G19" s="11"/>
      <c r="H19" s="11"/>
      <c r="I19" s="11"/>
      <c r="J19" s="11"/>
      <c r="K19" s="11"/>
      <c r="L19" s="11"/>
      <c r="M19" s="11"/>
      <c r="N19" s="11"/>
      <c r="O19" s="11"/>
      <c r="P19" s="26"/>
      <c r="Q19" s="26"/>
      <c r="R19" s="11"/>
      <c r="S19" s="11"/>
    </row>
    <row r="20" spans="1:19" s="27" customFormat="1" ht="27.75" customHeight="1" x14ac:dyDescent="0.25">
      <c r="A20" s="9">
        <v>13</v>
      </c>
      <c r="B20" s="111" t="s">
        <v>69</v>
      </c>
      <c r="C20" s="10"/>
      <c r="D20" s="10"/>
      <c r="E20" s="10"/>
      <c r="F20" s="26"/>
      <c r="G20" s="11"/>
      <c r="H20" s="11"/>
      <c r="I20" s="11"/>
      <c r="J20" s="11"/>
      <c r="K20" s="11"/>
      <c r="L20" s="11"/>
      <c r="M20" s="11"/>
      <c r="N20" s="11"/>
      <c r="O20" s="11"/>
      <c r="P20" s="26"/>
      <c r="Q20" s="26"/>
      <c r="R20" s="11"/>
      <c r="S20" s="11"/>
    </row>
    <row r="21" spans="1:19" s="27" customFormat="1" ht="27.75" customHeight="1" x14ac:dyDescent="0.25">
      <c r="A21" s="9">
        <v>14</v>
      </c>
      <c r="B21" s="111" t="s">
        <v>222</v>
      </c>
      <c r="C21" s="10"/>
      <c r="D21" s="10"/>
      <c r="E21" s="10"/>
      <c r="F21" s="26"/>
      <c r="G21" s="11"/>
      <c r="H21" s="11"/>
      <c r="I21" s="11"/>
      <c r="J21" s="11"/>
      <c r="K21" s="11"/>
      <c r="L21" s="11"/>
      <c r="M21" s="11"/>
      <c r="N21" s="11"/>
      <c r="O21" s="11"/>
      <c r="P21" s="26"/>
      <c r="Q21" s="26"/>
      <c r="R21" s="11"/>
      <c r="S21" s="11"/>
    </row>
    <row r="22" spans="1:19" s="27" customFormat="1" ht="27.75" customHeight="1" x14ac:dyDescent="0.25">
      <c r="A22" s="9">
        <v>15</v>
      </c>
      <c r="B22" s="111" t="s">
        <v>52</v>
      </c>
      <c r="C22" s="10"/>
      <c r="D22" s="10"/>
      <c r="E22" s="10"/>
      <c r="F22" s="26"/>
      <c r="G22" s="11"/>
      <c r="H22" s="11"/>
      <c r="I22" s="11"/>
      <c r="J22" s="11"/>
      <c r="K22" s="11"/>
      <c r="L22" s="11"/>
      <c r="M22" s="11"/>
      <c r="N22" s="11"/>
      <c r="O22" s="11"/>
      <c r="P22" s="26"/>
      <c r="Q22" s="26"/>
      <c r="R22" s="11"/>
      <c r="S22" s="11"/>
    </row>
    <row r="23" spans="1:19" s="27" customFormat="1" ht="27.75" customHeight="1" x14ac:dyDescent="0.25">
      <c r="A23" s="9">
        <v>16</v>
      </c>
      <c r="B23" s="111" t="s">
        <v>53</v>
      </c>
      <c r="C23" s="10"/>
      <c r="D23" s="10"/>
      <c r="E23" s="10"/>
      <c r="F23" s="26"/>
      <c r="G23" s="11"/>
      <c r="H23" s="11"/>
      <c r="I23" s="11"/>
      <c r="J23" s="11"/>
      <c r="K23" s="11"/>
      <c r="L23" s="11"/>
      <c r="M23" s="11"/>
      <c r="N23" s="11"/>
      <c r="O23" s="11"/>
      <c r="P23" s="26"/>
      <c r="Q23" s="26"/>
      <c r="R23" s="11"/>
      <c r="S23" s="11"/>
    </row>
    <row r="24" spans="1:19" s="27" customFormat="1" ht="27.75" customHeight="1" x14ac:dyDescent="0.25">
      <c r="A24" s="9">
        <v>17</v>
      </c>
      <c r="B24" s="111" t="s">
        <v>49</v>
      </c>
      <c r="C24" s="10"/>
      <c r="D24" s="10"/>
      <c r="E24" s="10"/>
      <c r="F24" s="26"/>
      <c r="G24" s="11"/>
      <c r="H24" s="11"/>
      <c r="I24" s="11"/>
      <c r="J24" s="11"/>
      <c r="K24" s="11"/>
      <c r="L24" s="11"/>
      <c r="M24" s="11"/>
      <c r="N24" s="11"/>
      <c r="O24" s="11"/>
      <c r="P24" s="26"/>
      <c r="Q24" s="26"/>
      <c r="R24" s="11"/>
      <c r="S24" s="11"/>
    </row>
    <row r="25" spans="1:19" s="27" customFormat="1" ht="27.75" customHeight="1" x14ac:dyDescent="0.25">
      <c r="A25" s="9">
        <v>18</v>
      </c>
      <c r="B25" s="111" t="s">
        <v>58</v>
      </c>
      <c r="C25" s="10"/>
      <c r="D25" s="10"/>
      <c r="E25" s="10"/>
      <c r="F25" s="26"/>
      <c r="G25" s="11"/>
      <c r="H25" s="11"/>
      <c r="I25" s="11"/>
      <c r="J25" s="11"/>
      <c r="K25" s="11"/>
      <c r="L25" s="11"/>
      <c r="M25" s="11"/>
      <c r="N25" s="11"/>
      <c r="O25" s="11"/>
      <c r="P25" s="26"/>
      <c r="Q25" s="26"/>
      <c r="R25" s="11"/>
      <c r="S25" s="11"/>
    </row>
    <row r="26" spans="1:19" s="22" customFormat="1" ht="27.75" customHeight="1" x14ac:dyDescent="0.25">
      <c r="A26" s="9">
        <v>19</v>
      </c>
      <c r="B26" s="111" t="s">
        <v>55</v>
      </c>
      <c r="C26" s="9"/>
      <c r="D26" s="9"/>
      <c r="E26" s="9"/>
      <c r="F26" s="26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s="22" customFormat="1" ht="27.75" customHeight="1" x14ac:dyDescent="0.25">
      <c r="A27" s="9">
        <v>20</v>
      </c>
      <c r="B27" s="111" t="s">
        <v>56</v>
      </c>
      <c r="C27" s="9"/>
      <c r="D27" s="9"/>
      <c r="E27" s="9"/>
      <c r="F27" s="2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s="22" customFormat="1" ht="27.75" customHeight="1" x14ac:dyDescent="0.25">
      <c r="A28" s="9">
        <v>21</v>
      </c>
      <c r="B28" s="111" t="s">
        <v>54</v>
      </c>
      <c r="C28" s="9"/>
      <c r="D28" s="9"/>
      <c r="E28" s="9"/>
      <c r="F28" s="26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s="22" customFormat="1" ht="27.75" customHeight="1" x14ac:dyDescent="0.25">
      <c r="A29" s="9">
        <v>22</v>
      </c>
      <c r="B29" s="111" t="s">
        <v>57</v>
      </c>
      <c r="C29" s="9"/>
      <c r="D29" s="9"/>
      <c r="E29" s="9"/>
      <c r="F29" s="26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s="22" customFormat="1" ht="27.75" customHeight="1" x14ac:dyDescent="0.25">
      <c r="A30" s="9">
        <v>23</v>
      </c>
      <c r="B30" s="111" t="s">
        <v>60</v>
      </c>
      <c r="C30" s="9"/>
      <c r="D30" s="9"/>
      <c r="E30" s="9"/>
      <c r="F30" s="26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s="22" customFormat="1" ht="27.75" customHeight="1" x14ac:dyDescent="0.25">
      <c r="A31" s="9">
        <v>24</v>
      </c>
      <c r="B31" s="111" t="s">
        <v>59</v>
      </c>
      <c r="C31" s="9"/>
      <c r="D31" s="9"/>
      <c r="E31" s="9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s="22" customFormat="1" ht="27.75" customHeight="1" x14ac:dyDescent="0.25">
      <c r="A32" s="9">
        <v>25</v>
      </c>
      <c r="B32" s="111" t="s">
        <v>62</v>
      </c>
      <c r="C32" s="9"/>
      <c r="D32" s="9"/>
      <c r="E32" s="9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84" s="22" customFormat="1" ht="27.75" customHeight="1" x14ac:dyDescent="0.25">
      <c r="A33" s="9">
        <v>26</v>
      </c>
      <c r="B33" s="111" t="s">
        <v>63</v>
      </c>
      <c r="C33" s="9"/>
      <c r="D33" s="9"/>
      <c r="E33" s="9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84" s="22" customFormat="1" ht="27.75" customHeight="1" x14ac:dyDescent="0.25">
      <c r="A34" s="9">
        <v>27</v>
      </c>
      <c r="B34" s="111" t="s">
        <v>65</v>
      </c>
      <c r="C34" s="9"/>
      <c r="D34" s="9"/>
      <c r="E34" s="9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84" s="22" customFormat="1" ht="27.75" customHeight="1" x14ac:dyDescent="0.25">
      <c r="A35" s="9">
        <v>28</v>
      </c>
      <c r="B35" s="111" t="s">
        <v>66</v>
      </c>
      <c r="C35" s="9"/>
      <c r="D35" s="9"/>
      <c r="E35" s="9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84" s="22" customFormat="1" ht="27.75" customHeight="1" x14ac:dyDescent="0.25">
      <c r="A36" s="9">
        <v>29</v>
      </c>
      <c r="B36" s="111" t="s">
        <v>67</v>
      </c>
      <c r="C36" s="9"/>
      <c r="D36" s="9"/>
      <c r="E36" s="9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84" s="22" customFormat="1" ht="27.75" customHeight="1" x14ac:dyDescent="0.25">
      <c r="A37" s="9">
        <v>30</v>
      </c>
      <c r="B37" s="111" t="s">
        <v>71</v>
      </c>
      <c r="C37" s="9"/>
      <c r="D37" s="9"/>
      <c r="E37" s="9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84" s="22" customFormat="1" ht="27.75" customHeight="1" x14ac:dyDescent="0.25">
      <c r="A38" s="9">
        <v>31</v>
      </c>
      <c r="B38" s="111" t="s">
        <v>223</v>
      </c>
      <c r="C38" s="9"/>
      <c r="D38" s="9"/>
      <c r="E38" s="9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84" s="22" customFormat="1" ht="27.75" customHeight="1" x14ac:dyDescent="0.25">
      <c r="A39" s="9">
        <v>32</v>
      </c>
      <c r="B39" s="111" t="s">
        <v>221</v>
      </c>
      <c r="C39" s="9"/>
      <c r="D39" s="9"/>
      <c r="E39" s="9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84" s="22" customFormat="1" ht="27.75" customHeight="1" x14ac:dyDescent="0.25">
      <c r="A40" s="9">
        <v>33</v>
      </c>
      <c r="B40" s="111" t="s">
        <v>224</v>
      </c>
      <c r="C40" s="9"/>
      <c r="D40" s="9"/>
      <c r="E40" s="9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84" s="22" customFormat="1" ht="27.75" customHeight="1" x14ac:dyDescent="0.25">
      <c r="A41" s="9">
        <v>34</v>
      </c>
      <c r="B41" s="111" t="s">
        <v>68</v>
      </c>
      <c r="C41" s="9"/>
      <c r="D41" s="9"/>
      <c r="E41" s="9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84" s="22" customFormat="1" ht="27.75" customHeight="1" x14ac:dyDescent="0.25">
      <c r="A42" s="9">
        <v>35</v>
      </c>
      <c r="B42" s="111" t="s">
        <v>70</v>
      </c>
      <c r="C42" s="9"/>
      <c r="D42" s="9"/>
      <c r="E42" s="9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84" s="22" customFormat="1" ht="23.25" customHeight="1" x14ac:dyDescent="0.25">
      <c r="A43" s="9">
        <v>36</v>
      </c>
      <c r="B43" s="111" t="s">
        <v>225</v>
      </c>
      <c r="C43" s="9"/>
      <c r="D43" s="9"/>
      <c r="E43" s="9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84" s="22" customFormat="1" ht="27.75" customHeight="1" x14ac:dyDescent="0.25">
      <c r="A44" s="9">
        <v>37</v>
      </c>
      <c r="B44" s="111" t="s">
        <v>226</v>
      </c>
      <c r="C44" s="9"/>
      <c r="D44" s="9"/>
      <c r="E44" s="9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84" s="22" customFormat="1" ht="27.75" customHeight="1" x14ac:dyDescent="0.25">
      <c r="A45" s="9">
        <v>38</v>
      </c>
      <c r="B45" s="111" t="s">
        <v>72</v>
      </c>
      <c r="C45" s="9"/>
      <c r="D45" s="9"/>
      <c r="E45" s="9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84" s="22" customFormat="1" ht="27.75" customHeight="1" x14ac:dyDescent="0.25">
      <c r="A46" s="9">
        <v>39</v>
      </c>
      <c r="B46" s="112" t="s">
        <v>73</v>
      </c>
      <c r="C46" s="9"/>
      <c r="D46" s="9"/>
      <c r="E46" s="9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84" s="7" customFormat="1" ht="27.75" customHeight="1" x14ac:dyDescent="0.25">
      <c r="A47" s="180" t="s">
        <v>17</v>
      </c>
      <c r="B47" s="180"/>
      <c r="C47" s="65"/>
      <c r="D47" s="65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</row>
    <row r="48" spans="1:84" s="15" customFormat="1" ht="119.25" customHeight="1" x14ac:dyDescent="0.25">
      <c r="A48" s="181" t="s">
        <v>74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</row>
    <row r="49" spans="1:19" ht="87" customHeight="1" x14ac:dyDescent="0.25">
      <c r="A49" s="179" t="s">
        <v>95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</row>
  </sheetData>
  <mergeCells count="26"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  <mergeCell ref="A49:S49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47:B47"/>
    <mergeCell ref="A48:S48"/>
  </mergeCells>
  <printOptions horizontalCentered="1"/>
  <pageMargins left="0.25" right="0.25" top="0.5" bottom="0.5" header="0.25" footer="0"/>
  <pageSetup paperSize="9" scale="59" orientation="landscape" r:id="rId1"/>
  <headerFooter alignWithMargins="0">
    <oddHeader>&amp;RFormat-II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W36"/>
  <sheetViews>
    <sheetView view="pageBreakPreview" zoomScale="85" zoomScaleNormal="130" zoomScaleSheetLayoutView="85" workbookViewId="0">
      <selection activeCell="K16" activeCellId="1" sqref="L13 K16"/>
    </sheetView>
  </sheetViews>
  <sheetFormatPr defaultRowHeight="12.75" x14ac:dyDescent="0.2"/>
  <cols>
    <col min="1" max="1" width="4.5703125" style="16" customWidth="1"/>
    <col min="2" max="2" width="13.42578125" style="1" customWidth="1"/>
    <col min="3" max="3" width="8.7109375" style="1" customWidth="1"/>
    <col min="4" max="4" width="9.5703125" style="1" customWidth="1"/>
    <col min="5" max="5" width="12.85546875" style="1" customWidth="1"/>
    <col min="6" max="6" width="13.28515625" style="1" customWidth="1"/>
    <col min="7" max="7" width="14.5703125" style="42" customWidth="1"/>
    <col min="8" max="8" width="14.42578125" style="1" customWidth="1"/>
    <col min="9" max="9" width="13.140625" style="1" customWidth="1"/>
    <col min="10" max="10" width="14.5703125" style="1" customWidth="1"/>
    <col min="11" max="11" width="16.140625" style="42" customWidth="1"/>
    <col min="12" max="12" width="14.7109375" style="1" customWidth="1"/>
    <col min="13" max="13" width="11" style="1" customWidth="1"/>
    <col min="14" max="14" width="10.85546875" style="1" customWidth="1"/>
    <col min="15" max="15" width="12.28515625" style="1" customWidth="1"/>
    <col min="16" max="16" width="16.140625" style="1" customWidth="1"/>
    <col min="17" max="17" width="12.85546875" style="1" customWidth="1"/>
    <col min="18" max="18" width="11.85546875" style="1" customWidth="1"/>
    <col min="19" max="19" width="12.28515625" style="1" customWidth="1"/>
    <col min="20" max="257" width="9.140625" style="1"/>
    <col min="258" max="258" width="3.5703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3.5703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3.5703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3.5703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3.5703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3.5703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3.5703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3.5703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3.5703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3.5703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3.5703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3.5703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3.5703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3.5703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3.5703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3.5703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3.5703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3.5703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3.5703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3.5703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3.5703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3.5703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3.5703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3.5703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3.5703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3.5703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3.5703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3.5703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3.5703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3.5703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3.5703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3.5703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3.5703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3.5703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3.5703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3.5703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3.5703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3.5703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3.5703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3.5703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3.5703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3.5703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3.5703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3.5703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3.5703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3.5703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3.5703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3.5703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3.5703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3.5703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3.5703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3.5703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3.5703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3.5703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3.5703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3.5703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3.5703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3.5703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3.5703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3.5703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3.5703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3.5703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3.5703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23" ht="23.25" customHeight="1" x14ac:dyDescent="0.2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3" ht="18" x14ac:dyDescent="0.25">
      <c r="A2" s="69"/>
      <c r="B2" s="173" t="s">
        <v>75</v>
      </c>
      <c r="C2" s="173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73" t="s">
        <v>76</v>
      </c>
      <c r="R2" s="173"/>
      <c r="S2" s="69"/>
    </row>
    <row r="3" spans="1:23" ht="38.25" customHeight="1" x14ac:dyDescent="0.3">
      <c r="A3" s="174" t="s">
        <v>109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23" s="19" customFormat="1" ht="31.5" customHeight="1" x14ac:dyDescent="0.25">
      <c r="A4" s="176" t="s">
        <v>77</v>
      </c>
      <c r="B4" s="176" t="s">
        <v>78</v>
      </c>
      <c r="C4" s="163" t="s">
        <v>5</v>
      </c>
      <c r="D4" s="170" t="s">
        <v>6</v>
      </c>
      <c r="E4" s="163" t="s">
        <v>106</v>
      </c>
      <c r="F4" s="163" t="s">
        <v>107</v>
      </c>
      <c r="G4" s="163" t="s">
        <v>110</v>
      </c>
      <c r="H4" s="166" t="s">
        <v>101</v>
      </c>
      <c r="I4" s="166"/>
      <c r="J4" s="166"/>
      <c r="K4" s="167" t="s">
        <v>111</v>
      </c>
      <c r="L4" s="170" t="s">
        <v>112</v>
      </c>
      <c r="M4" s="170"/>
      <c r="N4" s="170"/>
      <c r="O4" s="170"/>
      <c r="P4" s="170" t="s">
        <v>7</v>
      </c>
      <c r="Q4" s="170"/>
      <c r="R4" s="170"/>
      <c r="S4" s="170"/>
    </row>
    <row r="5" spans="1:23" s="19" customFormat="1" ht="12" customHeight="1" x14ac:dyDescent="0.25">
      <c r="A5" s="176"/>
      <c r="B5" s="176"/>
      <c r="C5" s="164"/>
      <c r="D5" s="170"/>
      <c r="E5" s="164"/>
      <c r="F5" s="164"/>
      <c r="G5" s="164"/>
      <c r="H5" s="166"/>
      <c r="I5" s="166"/>
      <c r="J5" s="166"/>
      <c r="K5" s="168"/>
      <c r="L5" s="170" t="s">
        <v>8</v>
      </c>
      <c r="M5" s="166" t="s">
        <v>9</v>
      </c>
      <c r="N5" s="166" t="s">
        <v>10</v>
      </c>
      <c r="O5" s="166" t="s">
        <v>11</v>
      </c>
      <c r="P5" s="170" t="s">
        <v>104</v>
      </c>
      <c r="Q5" s="166" t="s">
        <v>12</v>
      </c>
      <c r="R5" s="166" t="s">
        <v>13</v>
      </c>
      <c r="S5" s="166" t="s">
        <v>14</v>
      </c>
    </row>
    <row r="6" spans="1:23" s="19" customFormat="1" ht="93.75" customHeight="1" x14ac:dyDescent="0.25">
      <c r="A6" s="176"/>
      <c r="B6" s="176"/>
      <c r="C6" s="165"/>
      <c r="D6" s="170"/>
      <c r="E6" s="165"/>
      <c r="F6" s="165"/>
      <c r="G6" s="165"/>
      <c r="H6" s="68" t="s">
        <v>40</v>
      </c>
      <c r="I6" s="68" t="s">
        <v>16</v>
      </c>
      <c r="J6" s="68" t="s">
        <v>17</v>
      </c>
      <c r="K6" s="169"/>
      <c r="L6" s="170"/>
      <c r="M6" s="166"/>
      <c r="N6" s="166"/>
      <c r="O6" s="166"/>
      <c r="P6" s="170"/>
      <c r="Q6" s="166"/>
      <c r="R6" s="166"/>
      <c r="S6" s="166"/>
    </row>
    <row r="7" spans="1:23" s="21" customFormat="1" ht="22.5" customHeight="1" x14ac:dyDescent="0.2">
      <c r="A7" s="7">
        <v>1</v>
      </c>
      <c r="B7" s="7">
        <v>2</v>
      </c>
      <c r="C7" s="7">
        <v>3</v>
      </c>
      <c r="D7" s="7">
        <v>4</v>
      </c>
      <c r="E7" s="7" t="s">
        <v>18</v>
      </c>
      <c r="F7" s="7">
        <v>5</v>
      </c>
      <c r="G7" s="7" t="s">
        <v>19</v>
      </c>
      <c r="H7" s="7">
        <v>6</v>
      </c>
      <c r="I7" s="7">
        <v>7</v>
      </c>
      <c r="J7" s="7" t="s">
        <v>20</v>
      </c>
      <c r="K7" s="7" t="s">
        <v>21</v>
      </c>
      <c r="L7" s="7" t="s">
        <v>22</v>
      </c>
      <c r="M7" s="7" t="s">
        <v>23</v>
      </c>
      <c r="N7" s="7" t="s">
        <v>24</v>
      </c>
      <c r="O7" s="7" t="s">
        <v>25</v>
      </c>
      <c r="P7" s="7" t="s">
        <v>26</v>
      </c>
      <c r="Q7" s="7" t="s">
        <v>27</v>
      </c>
      <c r="R7" s="7" t="s">
        <v>28</v>
      </c>
      <c r="S7" s="7" t="s">
        <v>29</v>
      </c>
    </row>
    <row r="8" spans="1:23" s="34" customFormat="1" ht="39.75" customHeight="1" x14ac:dyDescent="0.25">
      <c r="A8" s="10">
        <v>1</v>
      </c>
      <c r="B8" s="10" t="s">
        <v>79</v>
      </c>
      <c r="C8" s="10"/>
      <c r="D8" s="10"/>
      <c r="E8" s="10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23" s="37" customFormat="1" ht="39.75" customHeight="1" x14ac:dyDescent="0.25">
      <c r="A9" s="35">
        <v>2</v>
      </c>
      <c r="B9" s="9" t="s">
        <v>80</v>
      </c>
      <c r="C9" s="9"/>
      <c r="D9" s="10"/>
      <c r="E9" s="10"/>
      <c r="F9" s="36"/>
      <c r="G9" s="33"/>
      <c r="H9" s="36"/>
      <c r="I9" s="36"/>
      <c r="J9" s="33"/>
      <c r="K9" s="33"/>
      <c r="L9" s="36"/>
      <c r="M9" s="33"/>
      <c r="N9" s="33"/>
      <c r="O9" s="33"/>
      <c r="P9" s="36"/>
      <c r="Q9" s="36"/>
      <c r="R9" s="33"/>
      <c r="S9" s="33"/>
    </row>
    <row r="10" spans="1:23" s="37" customFormat="1" ht="39.75" customHeight="1" x14ac:dyDescent="0.25">
      <c r="A10" s="10">
        <v>3</v>
      </c>
      <c r="B10" s="9" t="s">
        <v>64</v>
      </c>
      <c r="C10" s="9"/>
      <c r="D10" s="10"/>
      <c r="E10" s="10"/>
      <c r="F10" s="36"/>
      <c r="G10" s="33"/>
      <c r="H10" s="36"/>
      <c r="I10" s="36"/>
      <c r="J10" s="33"/>
      <c r="K10" s="33"/>
      <c r="L10" s="36"/>
      <c r="M10" s="33"/>
      <c r="N10" s="33"/>
      <c r="O10" s="33"/>
      <c r="P10" s="36"/>
      <c r="Q10" s="36"/>
      <c r="R10" s="33"/>
      <c r="S10" s="33"/>
    </row>
    <row r="11" spans="1:23" s="37" customFormat="1" ht="39.75" customHeight="1" x14ac:dyDescent="0.25">
      <c r="A11" s="10">
        <v>4</v>
      </c>
      <c r="B11" s="9" t="s">
        <v>31</v>
      </c>
      <c r="C11" s="9"/>
      <c r="D11" s="10"/>
      <c r="E11" s="10"/>
      <c r="F11" s="36"/>
      <c r="G11" s="33"/>
      <c r="H11" s="36"/>
      <c r="I11" s="36"/>
      <c r="J11" s="33"/>
      <c r="K11" s="33"/>
      <c r="L11" s="36"/>
      <c r="M11" s="33"/>
      <c r="N11" s="33"/>
      <c r="O11" s="33"/>
      <c r="P11" s="36"/>
      <c r="Q11" s="36"/>
      <c r="R11" s="33"/>
      <c r="S11" s="33"/>
    </row>
    <row r="12" spans="1:23" s="37" customFormat="1" ht="39.75" customHeight="1" x14ac:dyDescent="0.25">
      <c r="A12" s="35">
        <v>5</v>
      </c>
      <c r="B12" s="9" t="s">
        <v>32</v>
      </c>
      <c r="C12" s="9"/>
      <c r="D12" s="10"/>
      <c r="E12" s="10"/>
      <c r="F12" s="36"/>
      <c r="G12" s="33"/>
      <c r="H12" s="36"/>
      <c r="I12" s="36"/>
      <c r="J12" s="33"/>
      <c r="K12" s="33"/>
      <c r="L12" s="36"/>
      <c r="M12" s="33"/>
      <c r="N12" s="33"/>
      <c r="O12" s="33"/>
      <c r="P12" s="36"/>
      <c r="Q12" s="36"/>
      <c r="R12" s="33"/>
      <c r="S12" s="33"/>
      <c r="W12" s="37">
        <v>84581.34</v>
      </c>
    </row>
    <row r="13" spans="1:23" s="37" customFormat="1" ht="39.75" customHeight="1" x14ac:dyDescent="0.25">
      <c r="A13" s="10">
        <v>6</v>
      </c>
      <c r="B13" s="9" t="s">
        <v>67</v>
      </c>
      <c r="C13" s="9"/>
      <c r="D13" s="10"/>
      <c r="E13" s="10"/>
      <c r="F13" s="36"/>
      <c r="G13" s="33"/>
      <c r="H13" s="36"/>
      <c r="I13" s="36"/>
      <c r="J13" s="33"/>
      <c r="K13" s="33"/>
      <c r="L13" s="36"/>
      <c r="M13" s="33"/>
      <c r="N13" s="33"/>
      <c r="O13" s="33"/>
      <c r="P13" s="36"/>
      <c r="Q13" s="36"/>
      <c r="R13" s="33"/>
      <c r="S13" s="33"/>
    </row>
    <row r="14" spans="1:23" s="22" customFormat="1" ht="39.75" customHeight="1" x14ac:dyDescent="0.25">
      <c r="A14" s="10">
        <v>7</v>
      </c>
      <c r="B14" s="9" t="s">
        <v>33</v>
      </c>
      <c r="C14" s="9"/>
      <c r="D14" s="10"/>
      <c r="E14" s="10"/>
      <c r="F14" s="36"/>
      <c r="G14" s="33"/>
      <c r="H14" s="36"/>
      <c r="I14" s="36"/>
      <c r="J14" s="33"/>
      <c r="K14" s="33"/>
      <c r="L14" s="36"/>
      <c r="M14" s="33"/>
      <c r="N14" s="33"/>
      <c r="O14" s="33"/>
      <c r="P14" s="36"/>
      <c r="Q14" s="36"/>
      <c r="R14" s="33"/>
      <c r="S14" s="33"/>
    </row>
    <row r="15" spans="1:23" s="22" customFormat="1" ht="39.75" customHeight="1" x14ac:dyDescent="0.25">
      <c r="A15" s="35">
        <v>8</v>
      </c>
      <c r="B15" s="9" t="s">
        <v>34</v>
      </c>
      <c r="C15" s="9"/>
      <c r="D15" s="10"/>
      <c r="E15" s="10"/>
      <c r="F15" s="36"/>
      <c r="G15" s="33"/>
      <c r="H15" s="36"/>
      <c r="I15" s="36"/>
      <c r="J15" s="33"/>
      <c r="K15" s="33"/>
      <c r="L15" s="36"/>
      <c r="M15" s="33"/>
      <c r="N15" s="33"/>
      <c r="O15" s="33"/>
      <c r="P15" s="36"/>
      <c r="Q15" s="36"/>
      <c r="R15" s="33"/>
      <c r="S15" s="33"/>
    </row>
    <row r="16" spans="1:23" s="37" customFormat="1" ht="39.75" customHeight="1" x14ac:dyDescent="0.25">
      <c r="A16" s="10">
        <v>9</v>
      </c>
      <c r="B16" s="9" t="s">
        <v>35</v>
      </c>
      <c r="C16" s="9"/>
      <c r="D16" s="10"/>
      <c r="E16" s="10"/>
      <c r="F16" s="36"/>
      <c r="G16" s="33"/>
      <c r="H16" s="36"/>
      <c r="I16" s="36"/>
      <c r="J16" s="33"/>
      <c r="K16" s="33"/>
      <c r="L16" s="36"/>
      <c r="M16" s="33"/>
      <c r="N16" s="33"/>
      <c r="O16" s="33"/>
      <c r="P16" s="36"/>
      <c r="Q16" s="36"/>
      <c r="R16" s="33"/>
      <c r="S16" s="33"/>
    </row>
    <row r="17" spans="1:19" s="37" customFormat="1" ht="39.75" customHeight="1" x14ac:dyDescent="0.25">
      <c r="A17" s="10">
        <v>10</v>
      </c>
      <c r="B17" s="29" t="s">
        <v>73</v>
      </c>
      <c r="C17" s="29"/>
      <c r="D17" s="10"/>
      <c r="E17" s="28"/>
      <c r="F17" s="38"/>
      <c r="G17" s="33"/>
      <c r="H17" s="38"/>
      <c r="I17" s="38"/>
      <c r="J17" s="33"/>
      <c r="K17" s="33"/>
      <c r="L17" s="38"/>
      <c r="M17" s="33"/>
      <c r="N17" s="33"/>
      <c r="O17" s="33"/>
      <c r="P17" s="38"/>
      <c r="Q17" s="38"/>
      <c r="R17" s="33"/>
      <c r="S17" s="33"/>
    </row>
    <row r="18" spans="1:19" s="37" customFormat="1" ht="39.75" customHeight="1" x14ac:dyDescent="0.25">
      <c r="A18" s="35">
        <v>11</v>
      </c>
      <c r="B18" s="29" t="s">
        <v>124</v>
      </c>
      <c r="C18" s="29"/>
      <c r="D18" s="10"/>
      <c r="E18" s="28"/>
      <c r="F18" s="38"/>
      <c r="G18" s="33"/>
      <c r="H18" s="38"/>
      <c r="I18" s="38"/>
      <c r="J18" s="33"/>
      <c r="K18" s="33"/>
      <c r="L18" s="38"/>
      <c r="M18" s="33"/>
      <c r="N18" s="33"/>
      <c r="O18" s="33"/>
      <c r="P18" s="38"/>
      <c r="Q18" s="38"/>
      <c r="R18" s="33"/>
      <c r="S18" s="33"/>
    </row>
    <row r="19" spans="1:19" s="37" customFormat="1" ht="39.75" customHeight="1" x14ac:dyDescent="0.25">
      <c r="A19" s="10">
        <v>12</v>
      </c>
      <c r="B19" s="29" t="s">
        <v>56</v>
      </c>
      <c r="C19" s="29"/>
      <c r="D19" s="10"/>
      <c r="E19" s="28"/>
      <c r="F19" s="38"/>
      <c r="G19" s="33"/>
      <c r="H19" s="38"/>
      <c r="I19" s="38"/>
      <c r="J19" s="33"/>
      <c r="K19" s="33"/>
      <c r="L19" s="38"/>
      <c r="M19" s="33"/>
      <c r="N19" s="33"/>
      <c r="O19" s="33"/>
      <c r="P19" s="38"/>
      <c r="Q19" s="38"/>
      <c r="R19" s="33"/>
      <c r="S19" s="33"/>
    </row>
    <row r="20" spans="1:19" s="41" customFormat="1" ht="39.75" customHeight="1" x14ac:dyDescent="0.25">
      <c r="A20" s="146" t="s">
        <v>17</v>
      </c>
      <c r="B20" s="146"/>
      <c r="C20" s="65"/>
      <c r="D20" s="65"/>
      <c r="E20" s="13"/>
      <c r="F20" s="13"/>
      <c r="G20" s="39"/>
      <c r="H20" s="13"/>
      <c r="I20" s="13"/>
      <c r="J20" s="39"/>
      <c r="K20" s="39"/>
      <c r="L20" s="40"/>
      <c r="M20" s="39"/>
      <c r="N20" s="39"/>
      <c r="O20" s="39"/>
      <c r="P20" s="40"/>
      <c r="Q20" s="40"/>
      <c r="R20" s="39"/>
      <c r="S20" s="39"/>
    </row>
    <row r="21" spans="1:19" s="15" customFormat="1" ht="135" customHeight="1" x14ac:dyDescent="0.25">
      <c r="A21" s="171" t="s">
        <v>81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</row>
    <row r="22" spans="1:19" ht="104.25" customHeight="1" x14ac:dyDescent="0.25">
      <c r="A22" s="162" t="s">
        <v>96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</row>
    <row r="29" spans="1:19" x14ac:dyDescent="0.2">
      <c r="N29" s="1">
        <f>164/2</f>
        <v>82</v>
      </c>
      <c r="O29" s="1">
        <f>82-20</f>
        <v>62</v>
      </c>
    </row>
    <row r="32" spans="1:19" x14ac:dyDescent="0.2">
      <c r="F32" s="1">
        <f>144-119</f>
        <v>25</v>
      </c>
    </row>
    <row r="36" spans="12:12" x14ac:dyDescent="0.2">
      <c r="L36" s="1">
        <f>148-128</f>
        <v>20</v>
      </c>
    </row>
  </sheetData>
  <mergeCells count="26"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  <mergeCell ref="A22:S22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20:B20"/>
    <mergeCell ref="A21:S21"/>
  </mergeCells>
  <printOptions horizontalCentered="1"/>
  <pageMargins left="0.25" right="0.25" top="0.5" bottom="0.5" header="0.25" footer="0"/>
  <pageSetup paperSize="9" scale="60" orientation="landscape" r:id="rId1"/>
  <headerFooter alignWithMargins="0">
    <oddFooter>&amp;L&amp;F format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11"/>
  <sheetViews>
    <sheetView zoomScale="86" zoomScaleNormal="86" zoomScaleSheetLayoutView="55" workbookViewId="0">
      <selection activeCell="E14" sqref="E14"/>
    </sheetView>
  </sheetViews>
  <sheetFormatPr defaultRowHeight="15" x14ac:dyDescent="0.25"/>
  <cols>
    <col min="1" max="1" width="5.140625" customWidth="1"/>
    <col min="2" max="2" width="11.85546875" customWidth="1"/>
    <col min="3" max="4" width="9.42578125" bestFit="1" customWidth="1"/>
    <col min="5" max="5" width="12.5703125" customWidth="1"/>
    <col min="6" max="6" width="11.5703125" customWidth="1"/>
    <col min="7" max="7" width="13.140625" customWidth="1"/>
    <col min="8" max="8" width="13.85546875" bestFit="1" customWidth="1"/>
    <col min="9" max="9" width="13.7109375" customWidth="1"/>
    <col min="10" max="10" width="13.28515625" customWidth="1"/>
    <col min="11" max="11" width="15.28515625" bestFit="1" customWidth="1"/>
    <col min="12" max="12" width="13.28515625" customWidth="1"/>
    <col min="13" max="14" width="10" bestFit="1" customWidth="1"/>
    <col min="15" max="15" width="9.7109375" bestFit="1" customWidth="1"/>
    <col min="16" max="16" width="14.42578125" customWidth="1"/>
    <col min="17" max="17" width="10.140625" customWidth="1"/>
    <col min="18" max="19" width="9.5703125" bestFit="1" customWidth="1"/>
  </cols>
  <sheetData>
    <row r="1" spans="1:20" s="19" customFormat="1" ht="36" customHeight="1" x14ac:dyDescent="0.2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0" s="19" customFormat="1" ht="28.5" customHeight="1" x14ac:dyDescent="0.35">
      <c r="A2" s="178" t="s">
        <v>138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20" s="19" customFormat="1" ht="20.25" customHeight="1" x14ac:dyDescent="0.25">
      <c r="A3" s="163" t="s">
        <v>82</v>
      </c>
      <c r="B3" s="163" t="s">
        <v>83</v>
      </c>
      <c r="C3" s="163" t="s">
        <v>5</v>
      </c>
      <c r="D3" s="170" t="s">
        <v>6</v>
      </c>
      <c r="E3" s="163" t="s">
        <v>139</v>
      </c>
      <c r="F3" s="163" t="s">
        <v>140</v>
      </c>
      <c r="G3" s="163" t="s">
        <v>135</v>
      </c>
      <c r="H3" s="166" t="s">
        <v>141</v>
      </c>
      <c r="I3" s="166"/>
      <c r="J3" s="166"/>
      <c r="K3" s="167" t="s">
        <v>136</v>
      </c>
      <c r="L3" s="170" t="s">
        <v>142</v>
      </c>
      <c r="M3" s="170"/>
      <c r="N3" s="170"/>
      <c r="O3" s="170"/>
      <c r="P3" s="170" t="s">
        <v>84</v>
      </c>
      <c r="Q3" s="170"/>
      <c r="R3" s="170"/>
      <c r="S3" s="170"/>
    </row>
    <row r="4" spans="1:20" s="19" customFormat="1" ht="25.5" customHeight="1" x14ac:dyDescent="0.25">
      <c r="A4" s="164"/>
      <c r="B4" s="164"/>
      <c r="C4" s="164"/>
      <c r="D4" s="170"/>
      <c r="E4" s="164"/>
      <c r="F4" s="164"/>
      <c r="G4" s="164"/>
      <c r="H4" s="166"/>
      <c r="I4" s="166"/>
      <c r="J4" s="166"/>
      <c r="K4" s="168"/>
      <c r="L4" s="170" t="s">
        <v>8</v>
      </c>
      <c r="M4" s="166" t="s">
        <v>9</v>
      </c>
      <c r="N4" s="166" t="s">
        <v>85</v>
      </c>
      <c r="O4" s="166" t="s">
        <v>86</v>
      </c>
      <c r="P4" s="170" t="s">
        <v>137</v>
      </c>
      <c r="Q4" s="166" t="s">
        <v>12</v>
      </c>
      <c r="R4" s="166" t="s">
        <v>87</v>
      </c>
      <c r="S4" s="166" t="s">
        <v>88</v>
      </c>
    </row>
    <row r="5" spans="1:20" s="43" customFormat="1" ht="108" customHeight="1" x14ac:dyDescent="0.25">
      <c r="A5" s="165"/>
      <c r="B5" s="165"/>
      <c r="C5" s="165"/>
      <c r="D5" s="170"/>
      <c r="E5" s="165"/>
      <c r="F5" s="165"/>
      <c r="G5" s="165"/>
      <c r="H5" s="32" t="s">
        <v>15</v>
      </c>
      <c r="I5" s="32" t="s">
        <v>16</v>
      </c>
      <c r="J5" s="32" t="s">
        <v>17</v>
      </c>
      <c r="K5" s="169"/>
      <c r="L5" s="170"/>
      <c r="M5" s="166"/>
      <c r="N5" s="166"/>
      <c r="O5" s="166"/>
      <c r="P5" s="170"/>
      <c r="Q5" s="166"/>
      <c r="R5" s="166"/>
      <c r="S5" s="166"/>
      <c r="T5" s="43" t="s">
        <v>89</v>
      </c>
    </row>
    <row r="6" spans="1:20" ht="18" x14ac:dyDescent="0.25">
      <c r="A6" s="41">
        <v>1</v>
      </c>
      <c r="B6" s="41">
        <v>2</v>
      </c>
      <c r="C6" s="41">
        <v>3</v>
      </c>
      <c r="D6" s="41">
        <v>4</v>
      </c>
      <c r="E6" s="41" t="s">
        <v>18</v>
      </c>
      <c r="F6" s="41">
        <v>5</v>
      </c>
      <c r="G6" s="41" t="s">
        <v>19</v>
      </c>
      <c r="H6" s="41">
        <v>6</v>
      </c>
      <c r="I6" s="41">
        <v>7</v>
      </c>
      <c r="J6" s="41" t="s">
        <v>20</v>
      </c>
      <c r="K6" s="41" t="s">
        <v>21</v>
      </c>
      <c r="L6" s="41" t="s">
        <v>22</v>
      </c>
      <c r="M6" s="41" t="s">
        <v>23</v>
      </c>
      <c r="N6" s="41" t="s">
        <v>24</v>
      </c>
      <c r="O6" s="41" t="s">
        <v>25</v>
      </c>
      <c r="P6" s="41" t="s">
        <v>26</v>
      </c>
      <c r="Q6" s="41" t="s">
        <v>27</v>
      </c>
      <c r="R6" s="41" t="s">
        <v>28</v>
      </c>
      <c r="S6" s="41" t="s">
        <v>143</v>
      </c>
    </row>
    <row r="7" spans="1:20" s="45" customFormat="1" ht="78" customHeight="1" x14ac:dyDescent="0.25">
      <c r="A7" s="44">
        <v>1</v>
      </c>
      <c r="B7" s="44" t="s">
        <v>119</v>
      </c>
      <c r="C7" s="23"/>
      <c r="D7" s="23"/>
      <c r="E7" s="23"/>
      <c r="F7" s="76"/>
      <c r="G7" s="76"/>
      <c r="H7" s="76"/>
      <c r="I7" s="76"/>
      <c r="J7" s="71"/>
      <c r="K7" s="71"/>
      <c r="L7" s="71"/>
      <c r="M7" s="71"/>
      <c r="N7" s="11"/>
      <c r="O7" s="11"/>
      <c r="P7" s="71"/>
      <c r="Q7" s="71"/>
      <c r="R7" s="11"/>
      <c r="S7" s="11"/>
      <c r="T7" s="44"/>
    </row>
    <row r="8" spans="1:20" s="45" customFormat="1" ht="78" customHeight="1" x14ac:dyDescent="0.25">
      <c r="A8" s="44">
        <v>2</v>
      </c>
      <c r="B8" s="46" t="s">
        <v>120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20" s="45" customFormat="1" ht="78" customHeight="1" x14ac:dyDescent="0.25">
      <c r="A9" s="44">
        <v>3</v>
      </c>
      <c r="B9" s="44" t="s">
        <v>121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20" s="51" customFormat="1" ht="54" customHeight="1" x14ac:dyDescent="0.25">
      <c r="A10" s="47" t="s">
        <v>17</v>
      </c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</row>
    <row r="11" spans="1:20" s="56" customFormat="1" ht="34.5" customHeight="1" x14ac:dyDescent="0.25">
      <c r="A11" s="52" t="s">
        <v>90</v>
      </c>
      <c r="B11" s="53"/>
      <c r="C11" s="53"/>
      <c r="D11" s="53"/>
      <c r="E11" s="53"/>
      <c r="F11" s="53"/>
      <c r="G11" s="177" t="s">
        <v>91</v>
      </c>
      <c r="H11" s="177"/>
      <c r="I11" s="177"/>
      <c r="J11" s="54">
        <f>+N10</f>
        <v>0</v>
      </c>
      <c r="K11" s="177" t="s">
        <v>92</v>
      </c>
      <c r="L11" s="177"/>
      <c r="M11" s="54">
        <f>+O10</f>
        <v>0</v>
      </c>
      <c r="N11" s="53"/>
      <c r="O11" s="53" t="s">
        <v>93</v>
      </c>
      <c r="P11" s="53"/>
      <c r="Q11" s="54">
        <f>+(J11+M11)/2</f>
        <v>0</v>
      </c>
      <c r="R11" s="53"/>
      <c r="S11" s="55"/>
    </row>
  </sheetData>
  <mergeCells count="23">
    <mergeCell ref="A1:S1"/>
    <mergeCell ref="A2:S2"/>
    <mergeCell ref="A3:A5"/>
    <mergeCell ref="B3:B5"/>
    <mergeCell ref="C3:C5"/>
    <mergeCell ref="D3:D5"/>
    <mergeCell ref="E3:E5"/>
    <mergeCell ref="F3:F5"/>
    <mergeCell ref="G3:G5"/>
    <mergeCell ref="H3:J4"/>
    <mergeCell ref="S4:S5"/>
    <mergeCell ref="G11:I11"/>
    <mergeCell ref="K11:L11"/>
    <mergeCell ref="K3:K5"/>
    <mergeCell ref="L3:O3"/>
    <mergeCell ref="P3:S3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5" right="0.25" top="0.5" bottom="0.5" header="0.25" footer="0.25"/>
  <pageSetup paperSize="9" scale="65" orientation="landscape" r:id="rId1"/>
  <colBreaks count="1" manualBreakCount="1">
    <brk id="19" max="104857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11"/>
  <sheetViews>
    <sheetView view="pageBreakPreview" zoomScale="55" zoomScaleNormal="55" zoomScaleSheetLayoutView="55" workbookViewId="0">
      <selection activeCell="K16" activeCellId="1" sqref="L13 K16"/>
    </sheetView>
  </sheetViews>
  <sheetFormatPr defaultRowHeight="15" x14ac:dyDescent="0.25"/>
  <cols>
    <col min="1" max="1" width="5.140625" customWidth="1"/>
    <col min="2" max="2" width="11.85546875" customWidth="1"/>
    <col min="3" max="4" width="9.42578125" bestFit="1" customWidth="1"/>
    <col min="5" max="5" width="12.5703125" customWidth="1"/>
    <col min="6" max="6" width="11.5703125" customWidth="1"/>
    <col min="7" max="7" width="13.140625" customWidth="1"/>
    <col min="8" max="8" width="13.85546875" bestFit="1" customWidth="1"/>
    <col min="9" max="9" width="13.7109375" customWidth="1"/>
    <col min="10" max="10" width="13.28515625" customWidth="1"/>
    <col min="11" max="11" width="15.28515625" bestFit="1" customWidth="1"/>
    <col min="12" max="12" width="13.28515625" customWidth="1"/>
    <col min="13" max="14" width="10" bestFit="1" customWidth="1"/>
    <col min="15" max="15" width="9.7109375" bestFit="1" customWidth="1"/>
    <col min="16" max="16" width="14.42578125" customWidth="1"/>
    <col min="17" max="17" width="10.140625" customWidth="1"/>
    <col min="18" max="19" width="9.5703125" bestFit="1" customWidth="1"/>
  </cols>
  <sheetData>
    <row r="1" spans="1:20" s="19" customFormat="1" ht="36" customHeight="1" x14ac:dyDescent="0.2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0" s="19" customFormat="1" ht="28.5" customHeight="1" x14ac:dyDescent="0.35">
      <c r="A2" s="178" t="s">
        <v>113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20" s="19" customFormat="1" ht="20.25" customHeight="1" x14ac:dyDescent="0.25">
      <c r="A3" s="163" t="s">
        <v>82</v>
      </c>
      <c r="B3" s="163" t="s">
        <v>83</v>
      </c>
      <c r="C3" s="163" t="s">
        <v>5</v>
      </c>
      <c r="D3" s="170" t="s">
        <v>6</v>
      </c>
      <c r="E3" s="163" t="s">
        <v>114</v>
      </c>
      <c r="F3" s="163" t="s">
        <v>115</v>
      </c>
      <c r="G3" s="163" t="s">
        <v>116</v>
      </c>
      <c r="H3" s="166" t="s">
        <v>117</v>
      </c>
      <c r="I3" s="166"/>
      <c r="J3" s="166"/>
      <c r="K3" s="167" t="s">
        <v>118</v>
      </c>
      <c r="L3" s="170" t="s">
        <v>122</v>
      </c>
      <c r="M3" s="170"/>
      <c r="N3" s="170"/>
      <c r="O3" s="170"/>
      <c r="P3" s="170" t="s">
        <v>84</v>
      </c>
      <c r="Q3" s="170"/>
      <c r="R3" s="170"/>
      <c r="S3" s="170"/>
    </row>
    <row r="4" spans="1:20" s="19" customFormat="1" ht="25.5" customHeight="1" x14ac:dyDescent="0.25">
      <c r="A4" s="164"/>
      <c r="B4" s="164"/>
      <c r="C4" s="164"/>
      <c r="D4" s="170"/>
      <c r="E4" s="164"/>
      <c r="F4" s="164"/>
      <c r="G4" s="164"/>
      <c r="H4" s="166"/>
      <c r="I4" s="166"/>
      <c r="J4" s="166"/>
      <c r="K4" s="168"/>
      <c r="L4" s="170" t="s">
        <v>8</v>
      </c>
      <c r="M4" s="166" t="s">
        <v>9</v>
      </c>
      <c r="N4" s="166" t="s">
        <v>85</v>
      </c>
      <c r="O4" s="166" t="s">
        <v>86</v>
      </c>
      <c r="P4" s="170" t="s">
        <v>123</v>
      </c>
      <c r="Q4" s="166" t="s">
        <v>12</v>
      </c>
      <c r="R4" s="166" t="s">
        <v>87</v>
      </c>
      <c r="S4" s="166" t="s">
        <v>88</v>
      </c>
    </row>
    <row r="5" spans="1:20" s="43" customFormat="1" ht="108" customHeight="1" x14ac:dyDescent="0.25">
      <c r="A5" s="165"/>
      <c r="B5" s="165"/>
      <c r="C5" s="165"/>
      <c r="D5" s="170"/>
      <c r="E5" s="165"/>
      <c r="F5" s="165"/>
      <c r="G5" s="165"/>
      <c r="H5" s="68" t="s">
        <v>15</v>
      </c>
      <c r="I5" s="68" t="s">
        <v>16</v>
      </c>
      <c r="J5" s="68" t="s">
        <v>17</v>
      </c>
      <c r="K5" s="169"/>
      <c r="L5" s="170"/>
      <c r="M5" s="166"/>
      <c r="N5" s="166"/>
      <c r="O5" s="166"/>
      <c r="P5" s="170"/>
      <c r="Q5" s="166"/>
      <c r="R5" s="166"/>
      <c r="S5" s="166"/>
      <c r="T5" s="43" t="s">
        <v>89</v>
      </c>
    </row>
    <row r="6" spans="1:20" ht="18" x14ac:dyDescent="0.25">
      <c r="A6" s="41">
        <v>1</v>
      </c>
      <c r="B6" s="41">
        <v>2</v>
      </c>
      <c r="C6" s="41">
        <v>3</v>
      </c>
      <c r="D6" s="41">
        <v>4</v>
      </c>
      <c r="E6" s="41" t="s">
        <v>18</v>
      </c>
      <c r="F6" s="41">
        <v>5</v>
      </c>
      <c r="G6" s="41" t="s">
        <v>19</v>
      </c>
      <c r="H6" s="41">
        <v>6</v>
      </c>
      <c r="I6" s="41">
        <v>7</v>
      </c>
      <c r="J6" s="41" t="s">
        <v>20</v>
      </c>
      <c r="K6" s="41" t="s">
        <v>21</v>
      </c>
      <c r="L6" s="41" t="s">
        <v>22</v>
      </c>
      <c r="M6" s="41" t="s">
        <v>23</v>
      </c>
      <c r="N6" s="41" t="s">
        <v>24</v>
      </c>
      <c r="O6" s="41" t="s">
        <v>25</v>
      </c>
      <c r="P6" s="41" t="s">
        <v>26</v>
      </c>
      <c r="Q6" s="41" t="s">
        <v>27</v>
      </c>
      <c r="R6" s="41" t="s">
        <v>28</v>
      </c>
      <c r="S6" s="41" t="s">
        <v>29</v>
      </c>
    </row>
    <row r="7" spans="1:20" s="45" customFormat="1" ht="78" customHeight="1" x14ac:dyDescent="0.25">
      <c r="A7" s="44">
        <v>1</v>
      </c>
      <c r="B7" s="44" t="s">
        <v>119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s="45" customFormat="1" ht="78" customHeight="1" x14ac:dyDescent="0.25">
      <c r="A8" s="44">
        <v>2</v>
      </c>
      <c r="B8" s="46" t="s">
        <v>120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20" s="45" customFormat="1" ht="78" customHeight="1" x14ac:dyDescent="0.25">
      <c r="A9" s="44">
        <v>3</v>
      </c>
      <c r="B9" s="44" t="s">
        <v>121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20" s="51" customFormat="1" ht="54" customHeight="1" x14ac:dyDescent="0.25">
      <c r="A10" s="47" t="s">
        <v>17</v>
      </c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</row>
    <row r="11" spans="1:20" s="56" customFormat="1" ht="34.5" customHeight="1" x14ac:dyDescent="0.25">
      <c r="A11" s="52" t="s">
        <v>90</v>
      </c>
      <c r="B11" s="70"/>
      <c r="C11" s="70"/>
      <c r="D11" s="70"/>
      <c r="E11" s="70"/>
      <c r="F11" s="70"/>
      <c r="G11" s="177" t="s">
        <v>91</v>
      </c>
      <c r="H11" s="177"/>
      <c r="I11" s="177"/>
      <c r="J11" s="54">
        <f>+N10</f>
        <v>0</v>
      </c>
      <c r="K11" s="177" t="s">
        <v>92</v>
      </c>
      <c r="L11" s="177"/>
      <c r="M11" s="54">
        <f>+O10</f>
        <v>0</v>
      </c>
      <c r="N11" s="70"/>
      <c r="O11" s="70" t="s">
        <v>93</v>
      </c>
      <c r="P11" s="70"/>
      <c r="Q11" s="54">
        <f>+(J11+M11)/2</f>
        <v>0</v>
      </c>
      <c r="R11" s="70"/>
      <c r="S11" s="55"/>
    </row>
  </sheetData>
  <mergeCells count="23">
    <mergeCell ref="A1:S1"/>
    <mergeCell ref="A2:S2"/>
    <mergeCell ref="A3:A5"/>
    <mergeCell ref="B3:B5"/>
    <mergeCell ref="C3:C5"/>
    <mergeCell ref="D3:D5"/>
    <mergeCell ref="E3:E5"/>
    <mergeCell ref="F3:F5"/>
    <mergeCell ref="G3:G5"/>
    <mergeCell ref="H3:J4"/>
    <mergeCell ref="S4:S5"/>
    <mergeCell ref="G11:I11"/>
    <mergeCell ref="K11:L11"/>
    <mergeCell ref="K3:K5"/>
    <mergeCell ref="L3:O3"/>
    <mergeCell ref="P3:S3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5" right="0.25" top="0.5" bottom="0.5" header="0.25" footer="0.25"/>
  <pageSetup paperSize="9" scale="65" orientation="landscape" r:id="rId1"/>
  <colBreaks count="1" manualBreakCount="1">
    <brk id="19" max="1048575" man="1"/>
  </col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Y23"/>
  <sheetViews>
    <sheetView view="pageBreakPreview" topLeftCell="I11" zoomScale="85" zoomScaleSheetLayoutView="85" workbookViewId="0">
      <selection activeCell="Y23" sqref="Y23"/>
    </sheetView>
  </sheetViews>
  <sheetFormatPr defaultRowHeight="12.75" x14ac:dyDescent="0.2"/>
  <cols>
    <col min="1" max="1" width="3.5703125" style="16" customWidth="1"/>
    <col min="2" max="2" width="13" style="1" customWidth="1"/>
    <col min="3" max="3" width="11.28515625" style="1" customWidth="1"/>
    <col min="4" max="4" width="9.42578125" style="1" customWidth="1"/>
    <col min="5" max="5" width="10.85546875" style="1" customWidth="1"/>
    <col min="6" max="6" width="12.85546875" style="1" customWidth="1"/>
    <col min="7" max="7" width="15.28515625" style="1" customWidth="1"/>
    <col min="8" max="8" width="10.42578125" style="1" customWidth="1"/>
    <col min="9" max="9" width="13.5703125" style="1" customWidth="1"/>
    <col min="10" max="10" width="10.85546875" style="1" customWidth="1"/>
    <col min="11" max="11" width="14" style="1" customWidth="1"/>
    <col min="12" max="12" width="13.85546875" style="1" customWidth="1"/>
    <col min="13" max="13" width="15.42578125" style="1" customWidth="1"/>
    <col min="14" max="14" width="10.85546875" style="1" customWidth="1"/>
    <col min="15" max="15" width="11.42578125" style="1" customWidth="1"/>
    <col min="16" max="17" width="14.5703125" style="1" customWidth="1"/>
    <col min="18" max="18" width="11.85546875" style="1" customWidth="1"/>
    <col min="19" max="19" width="13" style="1" customWidth="1"/>
    <col min="20" max="257" width="9.140625" style="1"/>
    <col min="258" max="258" width="3.5703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3.5703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3.5703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3.5703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3.5703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3.5703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3.5703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3.5703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3.5703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3.5703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3.5703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3.5703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3.5703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3.5703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3.5703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3.5703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3.5703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3.5703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3.5703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3.5703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3.5703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3.5703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3.5703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3.5703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3.5703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3.5703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3.5703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3.5703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3.5703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3.5703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3.5703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3.5703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3.5703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3.5703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3.5703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3.5703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3.5703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3.5703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3.5703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3.5703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3.5703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3.5703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3.5703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3.5703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3.5703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3.5703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3.5703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3.5703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3.5703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3.5703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3.5703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3.5703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3.5703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3.5703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3.5703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3.5703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3.5703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3.5703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3.5703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3.5703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3.5703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3.5703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3.5703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19" ht="18.75" x14ac:dyDescent="0.2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9.5" customHeight="1" x14ac:dyDescent="0.25">
      <c r="A2" s="57"/>
      <c r="B2" s="148" t="s">
        <v>1</v>
      </c>
      <c r="C2" s="148"/>
      <c r="D2" s="57"/>
      <c r="E2" s="61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148" t="s">
        <v>2</v>
      </c>
      <c r="R2" s="148"/>
      <c r="S2" s="57"/>
    </row>
    <row r="3" spans="1:19" ht="48" customHeight="1" x14ac:dyDescent="0.2">
      <c r="A3" s="149" t="s">
        <v>97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1:19" s="4" customFormat="1" ht="31.5" customHeight="1" x14ac:dyDescent="0.25">
      <c r="A4" s="145" t="s">
        <v>3</v>
      </c>
      <c r="B4" s="145" t="s">
        <v>4</v>
      </c>
      <c r="C4" s="138" t="s">
        <v>5</v>
      </c>
      <c r="D4" s="145" t="s">
        <v>6</v>
      </c>
      <c r="E4" s="138" t="s">
        <v>98</v>
      </c>
      <c r="F4" s="138" t="s">
        <v>99</v>
      </c>
      <c r="G4" s="138" t="s">
        <v>100</v>
      </c>
      <c r="H4" s="141" t="s">
        <v>101</v>
      </c>
      <c r="I4" s="141"/>
      <c r="J4" s="141"/>
      <c r="K4" s="142" t="s">
        <v>102</v>
      </c>
      <c r="L4" s="145" t="s">
        <v>103</v>
      </c>
      <c r="M4" s="145"/>
      <c r="N4" s="145"/>
      <c r="O4" s="145"/>
      <c r="P4" s="145" t="s">
        <v>7</v>
      </c>
      <c r="Q4" s="145"/>
      <c r="R4" s="145"/>
      <c r="S4" s="145"/>
    </row>
    <row r="5" spans="1:19" s="4" customFormat="1" ht="15" x14ac:dyDescent="0.25">
      <c r="A5" s="145"/>
      <c r="B5" s="145"/>
      <c r="C5" s="139"/>
      <c r="D5" s="145"/>
      <c r="E5" s="139"/>
      <c r="F5" s="139"/>
      <c r="G5" s="139"/>
      <c r="H5" s="141"/>
      <c r="I5" s="141"/>
      <c r="J5" s="141"/>
      <c r="K5" s="143"/>
      <c r="L5" s="145" t="s">
        <v>8</v>
      </c>
      <c r="M5" s="141" t="s">
        <v>9</v>
      </c>
      <c r="N5" s="141" t="s">
        <v>10</v>
      </c>
      <c r="O5" s="141" t="s">
        <v>11</v>
      </c>
      <c r="P5" s="145" t="s">
        <v>104</v>
      </c>
      <c r="Q5" s="141" t="s">
        <v>12</v>
      </c>
      <c r="R5" s="141" t="s">
        <v>13</v>
      </c>
      <c r="S5" s="141" t="s">
        <v>14</v>
      </c>
    </row>
    <row r="6" spans="1:19" s="4" customFormat="1" ht="73.5" customHeight="1" x14ac:dyDescent="0.25">
      <c r="A6" s="145"/>
      <c r="B6" s="145"/>
      <c r="C6" s="140"/>
      <c r="D6" s="145"/>
      <c r="E6" s="140"/>
      <c r="F6" s="140"/>
      <c r="G6" s="140"/>
      <c r="H6" s="58" t="s">
        <v>15</v>
      </c>
      <c r="I6" s="58" t="s">
        <v>16</v>
      </c>
      <c r="J6" s="58" t="s">
        <v>17</v>
      </c>
      <c r="K6" s="144"/>
      <c r="L6" s="145"/>
      <c r="M6" s="141"/>
      <c r="N6" s="141"/>
      <c r="O6" s="141"/>
      <c r="P6" s="145"/>
      <c r="Q6" s="141"/>
      <c r="R6" s="141"/>
      <c r="S6" s="141"/>
    </row>
    <row r="7" spans="1:19" s="8" customFormat="1" ht="15" x14ac:dyDescent="0.25">
      <c r="A7" s="6">
        <v>1</v>
      </c>
      <c r="B7" s="6">
        <v>2</v>
      </c>
      <c r="C7" s="6">
        <v>3</v>
      </c>
      <c r="D7" s="6">
        <v>4</v>
      </c>
      <c r="E7" s="7" t="s">
        <v>18</v>
      </c>
      <c r="F7" s="6">
        <v>5</v>
      </c>
      <c r="G7" s="6" t="s">
        <v>19</v>
      </c>
      <c r="H7" s="6">
        <v>6</v>
      </c>
      <c r="I7" s="6">
        <v>7</v>
      </c>
      <c r="J7" s="6" t="s">
        <v>20</v>
      </c>
      <c r="K7" s="6" t="s">
        <v>21</v>
      </c>
      <c r="L7" s="6" t="s">
        <v>22</v>
      </c>
      <c r="M7" s="6" t="s">
        <v>23</v>
      </c>
      <c r="N7" s="6" t="s">
        <v>24</v>
      </c>
      <c r="O7" s="6" t="s">
        <v>25</v>
      </c>
      <c r="P7" s="6" t="s">
        <v>26</v>
      </c>
      <c r="Q7" s="6" t="s">
        <v>27</v>
      </c>
      <c r="R7" s="6" t="s">
        <v>28</v>
      </c>
      <c r="S7" s="6" t="s">
        <v>29</v>
      </c>
    </row>
    <row r="8" spans="1:19" ht="57" customHeight="1" x14ac:dyDescent="0.2">
      <c r="A8" s="9">
        <v>1</v>
      </c>
      <c r="B8" s="9" t="s">
        <v>30</v>
      </c>
      <c r="C8" s="9"/>
      <c r="D8" s="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57" customHeight="1" x14ac:dyDescent="0.2">
      <c r="A9" s="9">
        <v>2</v>
      </c>
      <c r="B9" s="9" t="s">
        <v>31</v>
      </c>
      <c r="C9" s="9"/>
      <c r="D9" s="9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57" customHeight="1" x14ac:dyDescent="0.2">
      <c r="A10" s="9">
        <v>3</v>
      </c>
      <c r="B10" s="9" t="s">
        <v>32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57" customHeight="1" x14ac:dyDescent="0.2">
      <c r="A11" s="9">
        <v>4</v>
      </c>
      <c r="B11" s="9" t="s">
        <v>33</v>
      </c>
      <c r="C11" s="9"/>
      <c r="D11" s="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57" customHeight="1" x14ac:dyDescent="0.2">
      <c r="A12" s="9">
        <v>5</v>
      </c>
      <c r="B12" s="9" t="s">
        <v>34</v>
      </c>
      <c r="C12" s="9"/>
      <c r="D12" s="9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57" customHeight="1" x14ac:dyDescent="0.2">
      <c r="A13" s="9">
        <v>6</v>
      </c>
      <c r="B13" s="9" t="s">
        <v>35</v>
      </c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4" customFormat="1" ht="58.5" customHeight="1" x14ac:dyDescent="0.2">
      <c r="A14" s="146" t="s">
        <v>17</v>
      </c>
      <c r="B14" s="146"/>
      <c r="C14" s="59"/>
      <c r="D14" s="59"/>
      <c r="E14" s="59"/>
      <c r="F14" s="59"/>
      <c r="G14" s="13"/>
      <c r="H14" s="59"/>
      <c r="I14" s="59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s="15" customFormat="1" ht="132.75" customHeight="1" x14ac:dyDescent="0.2">
      <c r="A15" s="147" t="s">
        <v>36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ht="96" customHeight="1" x14ac:dyDescent="0.2">
      <c r="A16" s="137" t="s">
        <v>94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</row>
    <row r="17" spans="5:25" ht="18.75" x14ac:dyDescent="0.2">
      <c r="E17" s="9"/>
    </row>
    <row r="18" spans="5:25" ht="18.75" x14ac:dyDescent="0.2">
      <c r="E18" s="9"/>
    </row>
    <row r="23" spans="5:25" x14ac:dyDescent="0.2">
      <c r="Y23" s="1" t="s">
        <v>126</v>
      </c>
    </row>
  </sheetData>
  <mergeCells count="26">
    <mergeCell ref="A16:S16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14:B14"/>
    <mergeCell ref="A15:S15"/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</mergeCells>
  <printOptions horizontalCentered="1"/>
  <pageMargins left="0.25" right="0.25" top="0.5" bottom="0.5" header="0.25" footer="0"/>
  <pageSetup paperSize="9" scale="60" orientation="landscape" r:id="rId1"/>
  <headerFooter alignWithMargins="0">
    <oddFooter>&amp;L&amp;F format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F49"/>
  <sheetViews>
    <sheetView view="pageBreakPreview" topLeftCell="A38" zoomScaleSheetLayoutView="100" workbookViewId="0">
      <selection activeCell="A47" sqref="A47:XFD72"/>
    </sheetView>
  </sheetViews>
  <sheetFormatPr defaultRowHeight="18" x14ac:dyDescent="0.2"/>
  <cols>
    <col min="1" max="1" width="4.140625" style="16" customWidth="1"/>
    <col min="2" max="2" width="17.28515625" style="1" bestFit="1" customWidth="1"/>
    <col min="3" max="3" width="10.42578125" style="1" customWidth="1"/>
    <col min="4" max="4" width="8.7109375" style="1" customWidth="1"/>
    <col min="5" max="5" width="11.85546875" style="31" customWidth="1"/>
    <col min="6" max="6" width="15.28515625" style="1" customWidth="1"/>
    <col min="7" max="7" width="14.5703125" style="1" customWidth="1"/>
    <col min="8" max="8" width="13.42578125" style="1" customWidth="1"/>
    <col min="9" max="9" width="15.7109375" style="1" customWidth="1"/>
    <col min="10" max="10" width="12.42578125" style="1" customWidth="1"/>
    <col min="11" max="11" width="14.7109375" style="1" customWidth="1"/>
    <col min="12" max="12" width="12.42578125" style="1" customWidth="1"/>
    <col min="13" max="13" width="14.5703125" style="1" customWidth="1"/>
    <col min="14" max="14" width="12" style="1" customWidth="1"/>
    <col min="15" max="15" width="10.140625" style="1" customWidth="1"/>
    <col min="16" max="16" width="14.5703125" style="1" customWidth="1"/>
    <col min="17" max="17" width="15.5703125" style="1" customWidth="1"/>
    <col min="18" max="18" width="11.85546875" style="1" customWidth="1"/>
    <col min="19" max="19" width="11.7109375" style="1" customWidth="1"/>
    <col min="20" max="257" width="9.140625" style="1"/>
    <col min="258" max="258" width="5.42578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5.42578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5.42578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5.42578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5.42578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5.42578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5.42578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5.42578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5.42578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5.42578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5.42578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5.42578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5.42578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5.42578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5.42578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5.42578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5.42578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5.42578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5.42578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5.42578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5.42578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5.42578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5.42578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5.42578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5.42578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5.42578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5.42578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5.42578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5.42578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5.42578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5.42578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5.42578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5.42578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5.42578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5.42578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5.42578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5.42578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5.42578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5.42578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5.42578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5.42578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5.42578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5.42578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5.42578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5.42578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5.42578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5.42578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5.42578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5.42578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5.42578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5.42578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5.42578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5.42578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5.42578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5.42578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5.42578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5.42578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5.42578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5.42578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5.42578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5.42578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5.42578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5.42578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19" ht="18.75" x14ac:dyDescent="0.3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8.75" x14ac:dyDescent="0.3">
      <c r="A2" s="67"/>
      <c r="B2" s="151" t="s">
        <v>37</v>
      </c>
      <c r="C2" s="151"/>
      <c r="D2" s="67"/>
      <c r="E2" s="18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151"/>
      <c r="R2" s="151"/>
      <c r="S2" s="67"/>
    </row>
    <row r="3" spans="1:19" ht="39" customHeight="1" x14ac:dyDescent="0.35">
      <c r="A3" s="152" t="s">
        <v>105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s="19" customFormat="1" ht="31.5" customHeight="1" x14ac:dyDescent="0.25">
      <c r="A4" s="154" t="s">
        <v>38</v>
      </c>
      <c r="B4" s="154" t="s">
        <v>39</v>
      </c>
      <c r="C4" s="138" t="s">
        <v>5</v>
      </c>
      <c r="D4" s="145" t="s">
        <v>6</v>
      </c>
      <c r="E4" s="138" t="s">
        <v>106</v>
      </c>
      <c r="F4" s="138" t="s">
        <v>107</v>
      </c>
      <c r="G4" s="138" t="s">
        <v>108</v>
      </c>
      <c r="H4" s="141" t="s">
        <v>101</v>
      </c>
      <c r="I4" s="141"/>
      <c r="J4" s="141"/>
      <c r="K4" s="142" t="s">
        <v>102</v>
      </c>
      <c r="L4" s="145" t="s">
        <v>103</v>
      </c>
      <c r="M4" s="145"/>
      <c r="N4" s="145"/>
      <c r="O4" s="145"/>
      <c r="P4" s="145" t="s">
        <v>7</v>
      </c>
      <c r="Q4" s="145"/>
      <c r="R4" s="145"/>
      <c r="S4" s="145"/>
    </row>
    <row r="5" spans="1:19" s="19" customFormat="1" ht="41.25" customHeight="1" x14ac:dyDescent="0.25">
      <c r="A5" s="155"/>
      <c r="B5" s="155"/>
      <c r="C5" s="139"/>
      <c r="D5" s="145"/>
      <c r="E5" s="139"/>
      <c r="F5" s="139"/>
      <c r="G5" s="139"/>
      <c r="H5" s="141"/>
      <c r="I5" s="141"/>
      <c r="J5" s="141"/>
      <c r="K5" s="143"/>
      <c r="L5" s="145" t="s">
        <v>8</v>
      </c>
      <c r="M5" s="141" t="s">
        <v>9</v>
      </c>
      <c r="N5" s="141" t="s">
        <v>10</v>
      </c>
      <c r="O5" s="141" t="s">
        <v>11</v>
      </c>
      <c r="P5" s="145" t="s">
        <v>104</v>
      </c>
      <c r="Q5" s="141" t="s">
        <v>12</v>
      </c>
      <c r="R5" s="141" t="s">
        <v>13</v>
      </c>
      <c r="S5" s="141" t="s">
        <v>14</v>
      </c>
    </row>
    <row r="6" spans="1:19" s="19" customFormat="1" ht="48" customHeight="1" x14ac:dyDescent="0.25">
      <c r="A6" s="156"/>
      <c r="B6" s="156"/>
      <c r="C6" s="140"/>
      <c r="D6" s="145"/>
      <c r="E6" s="140"/>
      <c r="F6" s="140"/>
      <c r="G6" s="140"/>
      <c r="H6" s="64" t="s">
        <v>40</v>
      </c>
      <c r="I6" s="64" t="s">
        <v>16</v>
      </c>
      <c r="J6" s="64" t="s">
        <v>17</v>
      </c>
      <c r="K6" s="144"/>
      <c r="L6" s="145"/>
      <c r="M6" s="141"/>
      <c r="N6" s="141"/>
      <c r="O6" s="141"/>
      <c r="P6" s="145"/>
      <c r="Q6" s="141"/>
      <c r="R6" s="141"/>
      <c r="S6" s="141"/>
    </row>
    <row r="7" spans="1:19" s="21" customFormat="1" ht="19.5" customHeight="1" x14ac:dyDescent="0.2">
      <c r="A7" s="20">
        <v>1</v>
      </c>
      <c r="B7" s="20">
        <v>2</v>
      </c>
      <c r="C7" s="20">
        <v>3</v>
      </c>
      <c r="D7" s="20">
        <v>4</v>
      </c>
      <c r="E7" s="20" t="s">
        <v>18</v>
      </c>
      <c r="F7" s="20">
        <v>5</v>
      </c>
      <c r="G7" s="20" t="s">
        <v>19</v>
      </c>
      <c r="H7" s="20">
        <v>6</v>
      </c>
      <c r="I7" s="20">
        <v>7</v>
      </c>
      <c r="J7" s="20" t="s">
        <v>20</v>
      </c>
      <c r="K7" s="20" t="s">
        <v>21</v>
      </c>
      <c r="L7" s="20" t="s">
        <v>22</v>
      </c>
      <c r="M7" s="20" t="s">
        <v>23</v>
      </c>
      <c r="N7" s="20" t="s">
        <v>24</v>
      </c>
      <c r="O7" s="20" t="s">
        <v>25</v>
      </c>
      <c r="P7" s="20" t="s">
        <v>26</v>
      </c>
      <c r="Q7" s="20" t="s">
        <v>27</v>
      </c>
      <c r="R7" s="20" t="s">
        <v>28</v>
      </c>
      <c r="S7" s="20" t="s">
        <v>29</v>
      </c>
    </row>
    <row r="8" spans="1:19" s="22" customFormat="1" ht="27.75" customHeight="1" x14ac:dyDescent="0.25">
      <c r="A8" s="9">
        <v>1</v>
      </c>
      <c r="B8" s="111" t="s">
        <v>41</v>
      </c>
      <c r="C8" s="9">
        <v>3</v>
      </c>
      <c r="D8" s="9">
        <v>3</v>
      </c>
      <c r="E8" s="10">
        <v>85</v>
      </c>
      <c r="F8" s="71">
        <v>3.472222222222222E-3</v>
      </c>
      <c r="G8" s="71">
        <f>+F8</f>
        <v>3.472222222222222E-3</v>
      </c>
      <c r="H8" s="71">
        <v>10.704861111111112</v>
      </c>
      <c r="I8" s="71">
        <v>8.6805555555555566E-2</v>
      </c>
      <c r="J8" s="71">
        <f>+H8+I8</f>
        <v>10.791666666666668</v>
      </c>
      <c r="K8" s="71">
        <f>+J8</f>
        <v>10.791666666666668</v>
      </c>
      <c r="L8" s="71">
        <f>+F8+J8</f>
        <v>10.795138888888889</v>
      </c>
      <c r="M8" s="71">
        <f>+L8/C8</f>
        <v>3.5983796296296298</v>
      </c>
      <c r="N8" s="11">
        <f>+((C8*24*30)-J8)/(C8*24*30)*100</f>
        <v>99.50038580246914</v>
      </c>
      <c r="O8" s="11">
        <f>+((C8*24*30)-L8)/(C8*24*30)*100</f>
        <v>99.500225051440339</v>
      </c>
      <c r="P8" s="71">
        <f>+G8+K8</f>
        <v>10.795138888888889</v>
      </c>
      <c r="Q8" s="71">
        <f>+P8/C8</f>
        <v>3.5983796296296298</v>
      </c>
      <c r="R8" s="11">
        <f>+((C8*24*30)-K8)/(C8*24*30)*100</f>
        <v>99.50038580246914</v>
      </c>
      <c r="S8" s="11">
        <f>+((C8*24*30)-(G8+K8))*100/(C8*24*30)</f>
        <v>99.500225051440339</v>
      </c>
    </row>
    <row r="9" spans="1:19" s="22" customFormat="1" ht="27.75" customHeight="1" x14ac:dyDescent="0.25">
      <c r="A9" s="9">
        <v>2</v>
      </c>
      <c r="B9" s="111" t="s">
        <v>42</v>
      </c>
      <c r="C9" s="9">
        <v>1</v>
      </c>
      <c r="D9" s="9">
        <v>1</v>
      </c>
      <c r="E9" s="10">
        <v>19</v>
      </c>
      <c r="F9" s="71">
        <v>2.2222222222222223E-2</v>
      </c>
      <c r="G9" s="71">
        <v>0</v>
      </c>
      <c r="H9" s="71">
        <v>4.3194444444444446</v>
      </c>
      <c r="I9" s="71">
        <v>5.5555555555555552E-2</v>
      </c>
      <c r="J9" s="71">
        <f>+H9+I9</f>
        <v>4.375</v>
      </c>
      <c r="K9" s="71">
        <f>+J9</f>
        <v>4.375</v>
      </c>
      <c r="L9" s="71">
        <f>+F9+J9</f>
        <v>4.3972222222222221</v>
      </c>
      <c r="M9" s="71">
        <f>+L9/C9</f>
        <v>4.3972222222222221</v>
      </c>
      <c r="N9" s="11">
        <f>+((C9*24*30)-J9)/(C9*24*30)*100</f>
        <v>99.392361111111114</v>
      </c>
      <c r="O9" s="11">
        <f>+((C9*24*30)-L9)/(C9*24*30)*100</f>
        <v>99.389274691358025</v>
      </c>
      <c r="P9" s="71">
        <f>+G9+K9</f>
        <v>4.375</v>
      </c>
      <c r="Q9" s="71">
        <f>+P9/C9</f>
        <v>4.375</v>
      </c>
      <c r="R9" s="11">
        <f>+((C9*24*30)-K9)/(C9*24*30)*100</f>
        <v>99.392361111111114</v>
      </c>
      <c r="S9" s="11">
        <f>+((C9*24*30)-(G9+K9))*100/(C9*24*30)</f>
        <v>99.392361111111114</v>
      </c>
    </row>
    <row r="10" spans="1:19" s="22" customFormat="1" ht="27.75" customHeight="1" x14ac:dyDescent="0.25">
      <c r="A10" s="9">
        <v>3</v>
      </c>
      <c r="B10" s="111" t="s">
        <v>46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25" customFormat="1" ht="27.75" customHeight="1" x14ac:dyDescent="0.25">
      <c r="A11" s="9">
        <v>4</v>
      </c>
      <c r="B11" s="111" t="s">
        <v>43</v>
      </c>
      <c r="C11" s="23"/>
      <c r="D11" s="23"/>
      <c r="E11" s="10"/>
      <c r="F11" s="24"/>
      <c r="G11" s="11"/>
      <c r="H11" s="11"/>
      <c r="I11" s="11"/>
      <c r="J11" s="11"/>
      <c r="K11" s="11"/>
      <c r="L11" s="11"/>
      <c r="M11" s="11"/>
      <c r="N11" s="11"/>
      <c r="O11" s="11"/>
      <c r="P11" s="24"/>
      <c r="Q11" s="24"/>
      <c r="R11" s="11"/>
      <c r="S11" s="11"/>
    </row>
    <row r="12" spans="1:19" s="22" customFormat="1" ht="27.75" customHeight="1" x14ac:dyDescent="0.25">
      <c r="A12" s="9">
        <v>5</v>
      </c>
      <c r="B12" s="111" t="s">
        <v>44</v>
      </c>
      <c r="C12" s="9"/>
      <c r="D12" s="9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22" customFormat="1" ht="27.75" customHeight="1" x14ac:dyDescent="0.25">
      <c r="A13" s="9"/>
      <c r="B13" s="111" t="s">
        <v>64</v>
      </c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22" customFormat="1" ht="27.75" customHeight="1" x14ac:dyDescent="0.25">
      <c r="A14" s="9">
        <v>7</v>
      </c>
      <c r="B14" s="111" t="s">
        <v>45</v>
      </c>
      <c r="C14" s="9"/>
      <c r="D14" s="9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22" customFormat="1" ht="27.75" customHeight="1" x14ac:dyDescent="0.25">
      <c r="A15" s="9">
        <v>8</v>
      </c>
      <c r="B15" s="111" t="s">
        <v>47</v>
      </c>
      <c r="C15" s="9"/>
      <c r="D15" s="9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22" customFormat="1" ht="27.75" customHeight="1" x14ac:dyDescent="0.25">
      <c r="A16" s="9">
        <v>9</v>
      </c>
      <c r="B16" s="111" t="s">
        <v>48</v>
      </c>
      <c r="C16" s="9"/>
      <c r="D16" s="9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27" customFormat="1" ht="27.75" customHeight="1" x14ac:dyDescent="0.25">
      <c r="A17" s="9">
        <v>10</v>
      </c>
      <c r="B17" s="111" t="s">
        <v>50</v>
      </c>
      <c r="C17" s="10"/>
      <c r="D17" s="10"/>
      <c r="E17" s="10"/>
      <c r="F17" s="26"/>
      <c r="G17" s="11"/>
      <c r="H17" s="11"/>
      <c r="I17" s="11"/>
      <c r="K17" s="11"/>
      <c r="L17" s="11"/>
      <c r="M17" s="11"/>
      <c r="N17" s="11"/>
      <c r="O17" s="11"/>
      <c r="P17" s="26"/>
      <c r="Q17" s="26"/>
      <c r="R17" s="11"/>
      <c r="S17" s="11"/>
    </row>
    <row r="18" spans="1:19" s="27" customFormat="1" ht="27.75" customHeight="1" x14ac:dyDescent="0.25">
      <c r="A18" s="9">
        <v>11</v>
      </c>
      <c r="B18" s="111" t="s">
        <v>51</v>
      </c>
      <c r="C18" s="10"/>
      <c r="D18" s="10"/>
      <c r="E18" s="10"/>
      <c r="F18" s="26"/>
      <c r="G18" s="11"/>
      <c r="H18" s="11"/>
      <c r="I18" s="11"/>
      <c r="J18" s="11"/>
      <c r="K18" s="11"/>
      <c r="L18" s="11"/>
      <c r="M18" s="11"/>
      <c r="N18" s="11"/>
      <c r="O18" s="11"/>
      <c r="P18" s="26"/>
      <c r="Q18" s="26"/>
      <c r="R18" s="11"/>
      <c r="S18" s="11"/>
    </row>
    <row r="19" spans="1:19" s="27" customFormat="1" ht="27.75" customHeight="1" x14ac:dyDescent="0.25">
      <c r="A19" s="9">
        <v>12</v>
      </c>
      <c r="B19" s="111" t="s">
        <v>61</v>
      </c>
      <c r="C19" s="10"/>
      <c r="D19" s="10"/>
      <c r="E19" s="10"/>
      <c r="F19" s="26"/>
      <c r="G19" s="11"/>
      <c r="H19" s="11"/>
      <c r="I19" s="11"/>
      <c r="J19" s="11"/>
      <c r="K19" s="11"/>
      <c r="L19" s="11"/>
      <c r="M19" s="11"/>
      <c r="N19" s="11"/>
      <c r="O19" s="11"/>
      <c r="P19" s="26"/>
      <c r="Q19" s="26"/>
      <c r="R19" s="11"/>
      <c r="S19" s="11"/>
    </row>
    <row r="20" spans="1:19" s="27" customFormat="1" ht="27.75" customHeight="1" x14ac:dyDescent="0.25">
      <c r="A20" s="9">
        <v>13</v>
      </c>
      <c r="B20" s="111" t="s">
        <v>69</v>
      </c>
      <c r="C20" s="10"/>
      <c r="D20" s="10"/>
      <c r="E20" s="10"/>
      <c r="F20" s="26"/>
      <c r="G20" s="11"/>
      <c r="H20" s="11"/>
      <c r="I20" s="11"/>
      <c r="J20" s="11"/>
      <c r="K20" s="11"/>
      <c r="L20" s="11"/>
      <c r="M20" s="11"/>
      <c r="N20" s="11"/>
      <c r="O20" s="11"/>
      <c r="P20" s="26"/>
      <c r="Q20" s="26"/>
      <c r="R20" s="11"/>
      <c r="S20" s="11"/>
    </row>
    <row r="21" spans="1:19" s="27" customFormat="1" ht="27.75" customHeight="1" x14ac:dyDescent="0.25">
      <c r="A21" s="9">
        <v>14</v>
      </c>
      <c r="B21" s="111" t="s">
        <v>222</v>
      </c>
      <c r="C21" s="10"/>
      <c r="D21" s="10"/>
      <c r="E21" s="10"/>
      <c r="F21" s="26"/>
      <c r="G21" s="11"/>
      <c r="H21" s="11"/>
      <c r="I21" s="11"/>
      <c r="J21" s="11"/>
      <c r="K21" s="11"/>
      <c r="L21" s="11"/>
      <c r="M21" s="11"/>
      <c r="N21" s="11"/>
      <c r="O21" s="11"/>
      <c r="P21" s="26"/>
      <c r="Q21" s="26"/>
      <c r="R21" s="11"/>
      <c r="S21" s="11"/>
    </row>
    <row r="22" spans="1:19" s="27" customFormat="1" ht="27.75" customHeight="1" x14ac:dyDescent="0.25">
      <c r="A22" s="9">
        <v>15</v>
      </c>
      <c r="B22" s="111" t="s">
        <v>52</v>
      </c>
      <c r="C22" s="10"/>
      <c r="D22" s="10"/>
      <c r="E22" s="10"/>
      <c r="F22" s="26"/>
      <c r="G22" s="11"/>
      <c r="H22" s="11"/>
      <c r="I22" s="11"/>
      <c r="J22" s="11"/>
      <c r="K22" s="11"/>
      <c r="L22" s="11"/>
      <c r="M22" s="11"/>
      <c r="N22" s="11"/>
      <c r="O22" s="11"/>
      <c r="P22" s="26"/>
      <c r="Q22" s="26"/>
      <c r="R22" s="11"/>
      <c r="S22" s="11"/>
    </row>
    <row r="23" spans="1:19" s="27" customFormat="1" ht="27.75" customHeight="1" x14ac:dyDescent="0.25">
      <c r="A23" s="9">
        <v>16</v>
      </c>
      <c r="B23" s="111" t="s">
        <v>53</v>
      </c>
      <c r="C23" s="10"/>
      <c r="D23" s="10"/>
      <c r="E23" s="10"/>
      <c r="F23" s="26"/>
      <c r="G23" s="11"/>
      <c r="H23" s="11"/>
      <c r="I23" s="11"/>
      <c r="J23" s="11"/>
      <c r="K23" s="11"/>
      <c r="L23" s="11"/>
      <c r="M23" s="11"/>
      <c r="N23" s="11"/>
      <c r="O23" s="11"/>
      <c r="P23" s="26"/>
      <c r="Q23" s="26"/>
      <c r="R23" s="11"/>
      <c r="S23" s="11"/>
    </row>
    <row r="24" spans="1:19" s="27" customFormat="1" ht="27.75" customHeight="1" x14ac:dyDescent="0.25">
      <c r="A24" s="9">
        <v>17</v>
      </c>
      <c r="B24" s="111" t="s">
        <v>49</v>
      </c>
      <c r="C24" s="10"/>
      <c r="D24" s="10"/>
      <c r="E24" s="10"/>
      <c r="F24" s="26"/>
      <c r="G24" s="11"/>
      <c r="H24" s="11"/>
      <c r="I24" s="11"/>
      <c r="J24" s="11"/>
      <c r="K24" s="11"/>
      <c r="L24" s="11"/>
      <c r="M24" s="11"/>
      <c r="N24" s="11"/>
      <c r="O24" s="11"/>
      <c r="P24" s="26"/>
      <c r="Q24" s="26"/>
      <c r="R24" s="11"/>
      <c r="S24" s="11"/>
    </row>
    <row r="25" spans="1:19" s="27" customFormat="1" ht="27.75" customHeight="1" x14ac:dyDescent="0.25">
      <c r="A25" s="9">
        <v>18</v>
      </c>
      <c r="B25" s="111" t="s">
        <v>58</v>
      </c>
      <c r="C25" s="10"/>
      <c r="D25" s="10"/>
      <c r="E25" s="10"/>
      <c r="F25" s="26"/>
      <c r="G25" s="11"/>
      <c r="H25" s="11"/>
      <c r="I25" s="11"/>
      <c r="J25" s="11"/>
      <c r="K25" s="11"/>
      <c r="L25" s="11"/>
      <c r="M25" s="11"/>
      <c r="N25" s="11"/>
      <c r="O25" s="11"/>
      <c r="P25" s="26"/>
      <c r="Q25" s="26"/>
      <c r="R25" s="11"/>
      <c r="S25" s="11"/>
    </row>
    <row r="26" spans="1:19" s="22" customFormat="1" ht="27.75" customHeight="1" x14ac:dyDescent="0.25">
      <c r="A26" s="9">
        <v>19</v>
      </c>
      <c r="B26" s="111" t="s">
        <v>55</v>
      </c>
      <c r="C26" s="9"/>
      <c r="D26" s="9"/>
      <c r="E26" s="9"/>
      <c r="F26" s="26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s="22" customFormat="1" ht="27.75" customHeight="1" x14ac:dyDescent="0.25">
      <c r="A27" s="9">
        <v>20</v>
      </c>
      <c r="B27" s="111" t="s">
        <v>56</v>
      </c>
      <c r="C27" s="9"/>
      <c r="D27" s="9"/>
      <c r="E27" s="9"/>
      <c r="F27" s="2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s="22" customFormat="1" ht="27.75" customHeight="1" x14ac:dyDescent="0.25">
      <c r="A28" s="9">
        <v>21</v>
      </c>
      <c r="B28" s="111" t="s">
        <v>54</v>
      </c>
      <c r="C28" s="9"/>
      <c r="D28" s="9"/>
      <c r="E28" s="9"/>
      <c r="F28" s="26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s="22" customFormat="1" ht="27.75" customHeight="1" x14ac:dyDescent="0.25">
      <c r="A29" s="9">
        <v>22</v>
      </c>
      <c r="B29" s="111" t="s">
        <v>57</v>
      </c>
      <c r="C29" s="9"/>
      <c r="D29" s="9"/>
      <c r="E29" s="9"/>
      <c r="F29" s="26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s="22" customFormat="1" ht="27.75" customHeight="1" x14ac:dyDescent="0.25">
      <c r="A30" s="9">
        <v>23</v>
      </c>
      <c r="B30" s="111" t="s">
        <v>60</v>
      </c>
      <c r="C30" s="9"/>
      <c r="D30" s="9"/>
      <c r="E30" s="9"/>
      <c r="F30" s="26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s="22" customFormat="1" ht="27.75" customHeight="1" x14ac:dyDescent="0.25">
      <c r="A31" s="9">
        <v>24</v>
      </c>
      <c r="B31" s="111" t="s">
        <v>59</v>
      </c>
      <c r="C31" s="9"/>
      <c r="D31" s="9"/>
      <c r="E31" s="9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s="22" customFormat="1" ht="27.75" customHeight="1" x14ac:dyDescent="0.25">
      <c r="A32" s="9">
        <v>25</v>
      </c>
      <c r="B32" s="111" t="s">
        <v>62</v>
      </c>
      <c r="C32" s="9"/>
      <c r="D32" s="9"/>
      <c r="E32" s="9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84" s="22" customFormat="1" ht="27.75" customHeight="1" x14ac:dyDescent="0.25">
      <c r="A33" s="9">
        <v>26</v>
      </c>
      <c r="B33" s="111" t="s">
        <v>63</v>
      </c>
      <c r="C33" s="9"/>
      <c r="D33" s="9"/>
      <c r="E33" s="9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84" s="22" customFormat="1" ht="27.75" customHeight="1" x14ac:dyDescent="0.25">
      <c r="A34" s="9">
        <v>27</v>
      </c>
      <c r="B34" s="111" t="s">
        <v>65</v>
      </c>
      <c r="C34" s="9"/>
      <c r="D34" s="9"/>
      <c r="E34" s="9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84" s="22" customFormat="1" ht="27.75" customHeight="1" x14ac:dyDescent="0.25">
      <c r="A35" s="9">
        <v>28</v>
      </c>
      <c r="B35" s="111" t="s">
        <v>66</v>
      </c>
      <c r="C35" s="9"/>
      <c r="D35" s="9"/>
      <c r="E35" s="9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84" s="22" customFormat="1" ht="27.75" customHeight="1" x14ac:dyDescent="0.25">
      <c r="A36" s="9">
        <v>29</v>
      </c>
      <c r="B36" s="111" t="s">
        <v>67</v>
      </c>
      <c r="C36" s="9"/>
      <c r="D36" s="9"/>
      <c r="E36" s="9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84" s="22" customFormat="1" ht="27.75" customHeight="1" x14ac:dyDescent="0.25">
      <c r="A37" s="9">
        <v>30</v>
      </c>
      <c r="B37" s="111" t="s">
        <v>71</v>
      </c>
      <c r="C37" s="9"/>
      <c r="D37" s="9"/>
      <c r="E37" s="9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84" s="22" customFormat="1" ht="27.75" customHeight="1" x14ac:dyDescent="0.25">
      <c r="A38" s="9">
        <v>31</v>
      </c>
      <c r="B38" s="111" t="s">
        <v>223</v>
      </c>
      <c r="C38" s="9"/>
      <c r="D38" s="9"/>
      <c r="E38" s="9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84" s="22" customFormat="1" ht="27.75" customHeight="1" x14ac:dyDescent="0.25">
      <c r="A39" s="9">
        <v>32</v>
      </c>
      <c r="B39" s="111" t="s">
        <v>221</v>
      </c>
      <c r="C39" s="9"/>
      <c r="D39" s="9"/>
      <c r="E39" s="9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84" s="22" customFormat="1" ht="27.75" customHeight="1" x14ac:dyDescent="0.25">
      <c r="A40" s="9">
        <v>33</v>
      </c>
      <c r="B40" s="111" t="s">
        <v>224</v>
      </c>
      <c r="C40" s="9"/>
      <c r="D40" s="9"/>
      <c r="E40" s="9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84" s="22" customFormat="1" ht="27.75" customHeight="1" x14ac:dyDescent="0.25">
      <c r="A41" s="9">
        <v>34</v>
      </c>
      <c r="B41" s="111" t="s">
        <v>68</v>
      </c>
      <c r="C41" s="9"/>
      <c r="D41" s="9"/>
      <c r="E41" s="9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84" s="22" customFormat="1" ht="27.75" customHeight="1" x14ac:dyDescent="0.25">
      <c r="A42" s="9">
        <v>35</v>
      </c>
      <c r="B42" s="111" t="s">
        <v>70</v>
      </c>
      <c r="C42" s="9"/>
      <c r="D42" s="9"/>
      <c r="E42" s="9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84" s="22" customFormat="1" ht="23.25" customHeight="1" x14ac:dyDescent="0.25">
      <c r="A43" s="9">
        <v>36</v>
      </c>
      <c r="B43" s="111" t="s">
        <v>225</v>
      </c>
      <c r="C43" s="9"/>
      <c r="D43" s="9"/>
      <c r="E43" s="9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84" s="22" customFormat="1" ht="27.75" customHeight="1" x14ac:dyDescent="0.25">
      <c r="A44" s="9">
        <v>37</v>
      </c>
      <c r="B44" s="111" t="s">
        <v>226</v>
      </c>
      <c r="C44" s="9"/>
      <c r="D44" s="9"/>
      <c r="E44" s="9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84" s="22" customFormat="1" ht="27.75" customHeight="1" x14ac:dyDescent="0.25">
      <c r="A45" s="9">
        <v>38</v>
      </c>
      <c r="B45" s="111" t="s">
        <v>72</v>
      </c>
      <c r="C45" s="9"/>
      <c r="D45" s="9"/>
      <c r="E45" s="9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84" s="22" customFormat="1" ht="27.75" customHeight="1" x14ac:dyDescent="0.25">
      <c r="A46" s="9">
        <v>39</v>
      </c>
      <c r="B46" s="112" t="s">
        <v>73</v>
      </c>
      <c r="C46" s="9"/>
      <c r="D46" s="9"/>
      <c r="E46" s="9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84" s="7" customFormat="1" ht="27.75" customHeight="1" x14ac:dyDescent="0.25">
      <c r="A47" s="180" t="s">
        <v>17</v>
      </c>
      <c r="B47" s="180"/>
      <c r="C47" s="65"/>
      <c r="D47" s="65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</row>
    <row r="48" spans="1:84" s="15" customFormat="1" ht="119.25" customHeight="1" x14ac:dyDescent="0.25">
      <c r="A48" s="181" t="s">
        <v>74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</row>
    <row r="49" spans="1:19" ht="87" customHeight="1" x14ac:dyDescent="0.25">
      <c r="A49" s="179" t="s">
        <v>95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</row>
  </sheetData>
  <mergeCells count="26"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  <mergeCell ref="A49:S49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47:B47"/>
    <mergeCell ref="A48:S48"/>
  </mergeCells>
  <printOptions horizontalCentered="1"/>
  <pageMargins left="0.25" right="0.25" top="0.5" bottom="0.5" header="0.25" footer="0"/>
  <pageSetup paperSize="9" scale="59" orientation="landscape" r:id="rId1"/>
  <headerFooter alignWithMargins="0">
    <oddHeader>&amp;RFormat-II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W36"/>
  <sheetViews>
    <sheetView view="pageBreakPreview" zoomScale="85" zoomScaleNormal="130" zoomScaleSheetLayoutView="85" workbookViewId="0">
      <selection activeCell="K16" activeCellId="1" sqref="L13 K16"/>
    </sheetView>
  </sheetViews>
  <sheetFormatPr defaultRowHeight="12.75" x14ac:dyDescent="0.2"/>
  <cols>
    <col min="1" max="1" width="4.5703125" style="16" customWidth="1"/>
    <col min="2" max="2" width="13.42578125" style="1" customWidth="1"/>
    <col min="3" max="3" width="8.7109375" style="1" customWidth="1"/>
    <col min="4" max="4" width="9.5703125" style="1" customWidth="1"/>
    <col min="5" max="5" width="12.85546875" style="1" customWidth="1"/>
    <col min="6" max="6" width="13.28515625" style="1" customWidth="1"/>
    <col min="7" max="7" width="14.5703125" style="42" customWidth="1"/>
    <col min="8" max="8" width="14.42578125" style="1" customWidth="1"/>
    <col min="9" max="9" width="13.140625" style="1" customWidth="1"/>
    <col min="10" max="10" width="14.5703125" style="1" customWidth="1"/>
    <col min="11" max="11" width="16.140625" style="42" customWidth="1"/>
    <col min="12" max="12" width="14.7109375" style="1" customWidth="1"/>
    <col min="13" max="13" width="11" style="1" customWidth="1"/>
    <col min="14" max="14" width="10.85546875" style="1" customWidth="1"/>
    <col min="15" max="15" width="12.28515625" style="1" customWidth="1"/>
    <col min="16" max="16" width="16.140625" style="1" customWidth="1"/>
    <col min="17" max="17" width="12.85546875" style="1" customWidth="1"/>
    <col min="18" max="18" width="11.85546875" style="1" customWidth="1"/>
    <col min="19" max="19" width="12.28515625" style="1" customWidth="1"/>
    <col min="20" max="257" width="9.140625" style="1"/>
    <col min="258" max="258" width="3.5703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3.5703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3.5703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3.5703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3.5703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3.5703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3.5703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3.5703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3.5703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3.5703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3.5703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3.5703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3.5703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3.5703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3.5703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3.5703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3.5703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3.5703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3.5703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3.5703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3.5703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3.5703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3.5703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3.5703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3.5703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3.5703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3.5703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3.5703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3.5703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3.5703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3.5703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3.5703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3.5703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3.5703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3.5703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3.5703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3.5703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3.5703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3.5703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3.5703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3.5703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3.5703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3.5703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3.5703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3.5703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3.5703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3.5703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3.5703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3.5703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3.5703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3.5703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3.5703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3.5703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3.5703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3.5703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3.5703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3.5703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3.5703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3.5703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3.5703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3.5703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3.5703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3.5703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23" ht="23.25" customHeight="1" x14ac:dyDescent="0.2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3" ht="18" x14ac:dyDescent="0.25">
      <c r="A2" s="69"/>
      <c r="B2" s="173" t="s">
        <v>75</v>
      </c>
      <c r="C2" s="173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73" t="s">
        <v>76</v>
      </c>
      <c r="R2" s="173"/>
      <c r="S2" s="69"/>
    </row>
    <row r="3" spans="1:23" ht="38.25" customHeight="1" x14ac:dyDescent="0.3">
      <c r="A3" s="174" t="s">
        <v>109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23" s="19" customFormat="1" ht="31.5" customHeight="1" x14ac:dyDescent="0.25">
      <c r="A4" s="176" t="s">
        <v>77</v>
      </c>
      <c r="B4" s="176" t="s">
        <v>78</v>
      </c>
      <c r="C4" s="163" t="s">
        <v>5</v>
      </c>
      <c r="D4" s="170" t="s">
        <v>6</v>
      </c>
      <c r="E4" s="163" t="s">
        <v>106</v>
      </c>
      <c r="F4" s="163" t="s">
        <v>107</v>
      </c>
      <c r="G4" s="163" t="s">
        <v>110</v>
      </c>
      <c r="H4" s="166" t="s">
        <v>101</v>
      </c>
      <c r="I4" s="166"/>
      <c r="J4" s="166"/>
      <c r="K4" s="167" t="s">
        <v>111</v>
      </c>
      <c r="L4" s="170" t="s">
        <v>112</v>
      </c>
      <c r="M4" s="170"/>
      <c r="N4" s="170"/>
      <c r="O4" s="170"/>
      <c r="P4" s="170" t="s">
        <v>7</v>
      </c>
      <c r="Q4" s="170"/>
      <c r="R4" s="170"/>
      <c r="S4" s="170"/>
    </row>
    <row r="5" spans="1:23" s="19" customFormat="1" ht="12" customHeight="1" x14ac:dyDescent="0.25">
      <c r="A5" s="176"/>
      <c r="B5" s="176"/>
      <c r="C5" s="164"/>
      <c r="D5" s="170"/>
      <c r="E5" s="164"/>
      <c r="F5" s="164"/>
      <c r="G5" s="164"/>
      <c r="H5" s="166"/>
      <c r="I5" s="166"/>
      <c r="J5" s="166"/>
      <c r="K5" s="168"/>
      <c r="L5" s="170" t="s">
        <v>8</v>
      </c>
      <c r="M5" s="166" t="s">
        <v>9</v>
      </c>
      <c r="N5" s="166" t="s">
        <v>10</v>
      </c>
      <c r="O5" s="166" t="s">
        <v>11</v>
      </c>
      <c r="P5" s="170" t="s">
        <v>104</v>
      </c>
      <c r="Q5" s="166" t="s">
        <v>12</v>
      </c>
      <c r="R5" s="166" t="s">
        <v>13</v>
      </c>
      <c r="S5" s="166" t="s">
        <v>14</v>
      </c>
    </row>
    <row r="6" spans="1:23" s="19" customFormat="1" ht="93.75" customHeight="1" x14ac:dyDescent="0.25">
      <c r="A6" s="176"/>
      <c r="B6" s="176"/>
      <c r="C6" s="165"/>
      <c r="D6" s="170"/>
      <c r="E6" s="165"/>
      <c r="F6" s="165"/>
      <c r="G6" s="165"/>
      <c r="H6" s="68" t="s">
        <v>40</v>
      </c>
      <c r="I6" s="68" t="s">
        <v>16</v>
      </c>
      <c r="J6" s="68" t="s">
        <v>17</v>
      </c>
      <c r="K6" s="169"/>
      <c r="L6" s="170"/>
      <c r="M6" s="166"/>
      <c r="N6" s="166"/>
      <c r="O6" s="166"/>
      <c r="P6" s="170"/>
      <c r="Q6" s="166"/>
      <c r="R6" s="166"/>
      <c r="S6" s="166"/>
    </row>
    <row r="7" spans="1:23" s="21" customFormat="1" ht="22.5" customHeight="1" x14ac:dyDescent="0.2">
      <c r="A7" s="7">
        <v>1</v>
      </c>
      <c r="B7" s="7">
        <v>2</v>
      </c>
      <c r="C7" s="7">
        <v>3</v>
      </c>
      <c r="D7" s="7">
        <v>4</v>
      </c>
      <c r="E7" s="7" t="s">
        <v>18</v>
      </c>
      <c r="F7" s="7">
        <v>5</v>
      </c>
      <c r="G7" s="7" t="s">
        <v>19</v>
      </c>
      <c r="H7" s="7">
        <v>6</v>
      </c>
      <c r="I7" s="7">
        <v>7</v>
      </c>
      <c r="J7" s="7" t="s">
        <v>20</v>
      </c>
      <c r="K7" s="7" t="s">
        <v>21</v>
      </c>
      <c r="L7" s="7" t="s">
        <v>22</v>
      </c>
      <c r="M7" s="7" t="s">
        <v>23</v>
      </c>
      <c r="N7" s="7" t="s">
        <v>24</v>
      </c>
      <c r="O7" s="7" t="s">
        <v>25</v>
      </c>
      <c r="P7" s="7" t="s">
        <v>26</v>
      </c>
      <c r="Q7" s="7" t="s">
        <v>27</v>
      </c>
      <c r="R7" s="7" t="s">
        <v>28</v>
      </c>
      <c r="S7" s="7" t="s">
        <v>29</v>
      </c>
    </row>
    <row r="8" spans="1:23" s="34" customFormat="1" ht="39.75" customHeight="1" x14ac:dyDescent="0.25">
      <c r="A8" s="10">
        <v>1</v>
      </c>
      <c r="B8" s="10" t="s">
        <v>79</v>
      </c>
      <c r="C8" s="10"/>
      <c r="D8" s="10"/>
      <c r="E8" s="10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23" s="37" customFormat="1" ht="39.75" customHeight="1" x14ac:dyDescent="0.25">
      <c r="A9" s="35">
        <v>2</v>
      </c>
      <c r="B9" s="9" t="s">
        <v>80</v>
      </c>
      <c r="C9" s="9"/>
      <c r="D9" s="10"/>
      <c r="E9" s="10"/>
      <c r="F9" s="36"/>
      <c r="G9" s="33"/>
      <c r="H9" s="36"/>
      <c r="I9" s="36"/>
      <c r="J9" s="33"/>
      <c r="K9" s="33"/>
      <c r="L9" s="36"/>
      <c r="M9" s="33"/>
      <c r="N9" s="33"/>
      <c r="O9" s="33"/>
      <c r="P9" s="36"/>
      <c r="Q9" s="36"/>
      <c r="R9" s="33"/>
      <c r="S9" s="33"/>
    </row>
    <row r="10" spans="1:23" s="37" customFormat="1" ht="39.75" customHeight="1" x14ac:dyDescent="0.25">
      <c r="A10" s="10">
        <v>3</v>
      </c>
      <c r="B10" s="9" t="s">
        <v>64</v>
      </c>
      <c r="C10" s="9"/>
      <c r="D10" s="10"/>
      <c r="E10" s="10"/>
      <c r="F10" s="36"/>
      <c r="G10" s="33"/>
      <c r="H10" s="36"/>
      <c r="I10" s="36"/>
      <c r="J10" s="33"/>
      <c r="K10" s="33"/>
      <c r="L10" s="36"/>
      <c r="M10" s="33"/>
      <c r="N10" s="33"/>
      <c r="O10" s="33"/>
      <c r="P10" s="36"/>
      <c r="Q10" s="36"/>
      <c r="R10" s="33"/>
      <c r="S10" s="33"/>
    </row>
    <row r="11" spans="1:23" s="37" customFormat="1" ht="39.75" customHeight="1" x14ac:dyDescent="0.25">
      <c r="A11" s="10">
        <v>4</v>
      </c>
      <c r="B11" s="9" t="s">
        <v>31</v>
      </c>
      <c r="C11" s="9"/>
      <c r="D11" s="10"/>
      <c r="E11" s="10"/>
      <c r="F11" s="36"/>
      <c r="G11" s="33"/>
      <c r="H11" s="36"/>
      <c r="I11" s="36"/>
      <c r="J11" s="33"/>
      <c r="K11" s="33"/>
      <c r="L11" s="36"/>
      <c r="M11" s="33"/>
      <c r="N11" s="33"/>
      <c r="O11" s="33"/>
      <c r="P11" s="36"/>
      <c r="Q11" s="36"/>
      <c r="R11" s="33"/>
      <c r="S11" s="33"/>
    </row>
    <row r="12" spans="1:23" s="37" customFormat="1" ht="39.75" customHeight="1" x14ac:dyDescent="0.25">
      <c r="A12" s="35">
        <v>5</v>
      </c>
      <c r="B12" s="9" t="s">
        <v>32</v>
      </c>
      <c r="C12" s="9"/>
      <c r="D12" s="10"/>
      <c r="E12" s="10"/>
      <c r="F12" s="36"/>
      <c r="G12" s="33"/>
      <c r="H12" s="36"/>
      <c r="I12" s="36"/>
      <c r="J12" s="33"/>
      <c r="K12" s="33"/>
      <c r="L12" s="36"/>
      <c r="M12" s="33"/>
      <c r="N12" s="33"/>
      <c r="O12" s="33"/>
      <c r="P12" s="36"/>
      <c r="Q12" s="36"/>
      <c r="R12" s="33"/>
      <c r="S12" s="33"/>
      <c r="W12" s="37">
        <v>84581.34</v>
      </c>
    </row>
    <row r="13" spans="1:23" s="37" customFormat="1" ht="39.75" customHeight="1" x14ac:dyDescent="0.25">
      <c r="A13" s="10">
        <v>6</v>
      </c>
      <c r="B13" s="9" t="s">
        <v>67</v>
      </c>
      <c r="C13" s="9"/>
      <c r="D13" s="10"/>
      <c r="E13" s="10"/>
      <c r="F13" s="36"/>
      <c r="G13" s="33"/>
      <c r="H13" s="36"/>
      <c r="I13" s="36"/>
      <c r="J13" s="33"/>
      <c r="K13" s="33"/>
      <c r="L13" s="36"/>
      <c r="M13" s="33"/>
      <c r="N13" s="33"/>
      <c r="O13" s="33"/>
      <c r="P13" s="36"/>
      <c r="Q13" s="36"/>
      <c r="R13" s="33"/>
      <c r="S13" s="33"/>
    </row>
    <row r="14" spans="1:23" s="22" customFormat="1" ht="39.75" customHeight="1" x14ac:dyDescent="0.25">
      <c r="A14" s="10">
        <v>7</v>
      </c>
      <c r="B14" s="9" t="s">
        <v>33</v>
      </c>
      <c r="C14" s="9"/>
      <c r="D14" s="10"/>
      <c r="E14" s="10"/>
      <c r="F14" s="36"/>
      <c r="G14" s="33"/>
      <c r="H14" s="36"/>
      <c r="I14" s="36"/>
      <c r="J14" s="33"/>
      <c r="K14" s="33"/>
      <c r="L14" s="36"/>
      <c r="M14" s="33"/>
      <c r="N14" s="33"/>
      <c r="O14" s="33"/>
      <c r="P14" s="36"/>
      <c r="Q14" s="36"/>
      <c r="R14" s="33"/>
      <c r="S14" s="33"/>
    </row>
    <row r="15" spans="1:23" s="22" customFormat="1" ht="39.75" customHeight="1" x14ac:dyDescent="0.25">
      <c r="A15" s="35">
        <v>8</v>
      </c>
      <c r="B15" s="9" t="s">
        <v>34</v>
      </c>
      <c r="C15" s="9"/>
      <c r="D15" s="10"/>
      <c r="E15" s="10"/>
      <c r="F15" s="36"/>
      <c r="G15" s="33"/>
      <c r="H15" s="36"/>
      <c r="I15" s="36"/>
      <c r="J15" s="33"/>
      <c r="K15" s="33"/>
      <c r="L15" s="36"/>
      <c r="M15" s="33"/>
      <c r="N15" s="33"/>
      <c r="O15" s="33"/>
      <c r="P15" s="36"/>
      <c r="Q15" s="36"/>
      <c r="R15" s="33"/>
      <c r="S15" s="33"/>
    </row>
    <row r="16" spans="1:23" s="37" customFormat="1" ht="39.75" customHeight="1" x14ac:dyDescent="0.25">
      <c r="A16" s="10">
        <v>9</v>
      </c>
      <c r="B16" s="9" t="s">
        <v>35</v>
      </c>
      <c r="C16" s="9"/>
      <c r="D16" s="10"/>
      <c r="E16" s="10"/>
      <c r="F16" s="36"/>
      <c r="G16" s="33"/>
      <c r="H16" s="36"/>
      <c r="I16" s="36"/>
      <c r="J16" s="33"/>
      <c r="K16" s="33"/>
      <c r="L16" s="36"/>
      <c r="M16" s="33"/>
      <c r="N16" s="33"/>
      <c r="O16" s="33"/>
      <c r="P16" s="36"/>
      <c r="Q16" s="36"/>
      <c r="R16" s="33"/>
      <c r="S16" s="33"/>
    </row>
    <row r="17" spans="1:19" s="37" customFormat="1" ht="39.75" customHeight="1" x14ac:dyDescent="0.25">
      <c r="A17" s="10">
        <v>10</v>
      </c>
      <c r="B17" s="29" t="s">
        <v>73</v>
      </c>
      <c r="C17" s="29"/>
      <c r="D17" s="10"/>
      <c r="E17" s="28"/>
      <c r="F17" s="38"/>
      <c r="G17" s="33"/>
      <c r="H17" s="38"/>
      <c r="I17" s="38"/>
      <c r="J17" s="33"/>
      <c r="K17" s="33"/>
      <c r="L17" s="38"/>
      <c r="M17" s="33"/>
      <c r="N17" s="33"/>
      <c r="O17" s="33"/>
      <c r="P17" s="38"/>
      <c r="Q17" s="38"/>
      <c r="R17" s="33"/>
      <c r="S17" s="33"/>
    </row>
    <row r="18" spans="1:19" s="37" customFormat="1" ht="39.75" customHeight="1" x14ac:dyDescent="0.25">
      <c r="A18" s="35">
        <v>11</v>
      </c>
      <c r="B18" s="29" t="s">
        <v>124</v>
      </c>
      <c r="C18" s="29"/>
      <c r="D18" s="10"/>
      <c r="E18" s="28"/>
      <c r="F18" s="38"/>
      <c r="G18" s="33"/>
      <c r="H18" s="38"/>
      <c r="I18" s="38"/>
      <c r="J18" s="33"/>
      <c r="K18" s="33"/>
      <c r="L18" s="38"/>
      <c r="M18" s="33"/>
      <c r="N18" s="33"/>
      <c r="O18" s="33"/>
      <c r="P18" s="38"/>
      <c r="Q18" s="38"/>
      <c r="R18" s="33"/>
      <c r="S18" s="33"/>
    </row>
    <row r="19" spans="1:19" s="37" customFormat="1" ht="39.75" customHeight="1" x14ac:dyDescent="0.25">
      <c r="A19" s="10">
        <v>12</v>
      </c>
      <c r="B19" s="29" t="s">
        <v>56</v>
      </c>
      <c r="C19" s="29"/>
      <c r="D19" s="10"/>
      <c r="E19" s="28"/>
      <c r="F19" s="38"/>
      <c r="G19" s="33"/>
      <c r="H19" s="38"/>
      <c r="I19" s="38"/>
      <c r="J19" s="33"/>
      <c r="K19" s="33"/>
      <c r="L19" s="38"/>
      <c r="M19" s="33"/>
      <c r="N19" s="33"/>
      <c r="O19" s="33"/>
      <c r="P19" s="38"/>
      <c r="Q19" s="38"/>
      <c r="R19" s="33"/>
      <c r="S19" s="33"/>
    </row>
    <row r="20" spans="1:19" s="41" customFormat="1" ht="39.75" customHeight="1" x14ac:dyDescent="0.25">
      <c r="A20" s="146" t="s">
        <v>17</v>
      </c>
      <c r="B20" s="146"/>
      <c r="C20" s="65"/>
      <c r="D20" s="65"/>
      <c r="E20" s="13"/>
      <c r="F20" s="13"/>
      <c r="G20" s="39"/>
      <c r="H20" s="13"/>
      <c r="I20" s="13"/>
      <c r="J20" s="39"/>
      <c r="K20" s="39"/>
      <c r="L20" s="40"/>
      <c r="M20" s="39"/>
      <c r="N20" s="39"/>
      <c r="O20" s="39"/>
      <c r="P20" s="40"/>
      <c r="Q20" s="40"/>
      <c r="R20" s="39"/>
      <c r="S20" s="39"/>
    </row>
    <row r="21" spans="1:19" s="15" customFormat="1" ht="135" customHeight="1" x14ac:dyDescent="0.25">
      <c r="A21" s="171" t="s">
        <v>81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</row>
    <row r="22" spans="1:19" ht="104.25" customHeight="1" x14ac:dyDescent="0.25">
      <c r="A22" s="162" t="s">
        <v>96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</row>
    <row r="29" spans="1:19" x14ac:dyDescent="0.2">
      <c r="N29" s="1">
        <f>164/2</f>
        <v>82</v>
      </c>
      <c r="O29" s="1">
        <f>82-20</f>
        <v>62</v>
      </c>
    </row>
    <row r="32" spans="1:19" x14ac:dyDescent="0.2">
      <c r="F32" s="1">
        <f>144-119</f>
        <v>25</v>
      </c>
    </row>
    <row r="36" spans="12:12" x14ac:dyDescent="0.2">
      <c r="L36" s="1">
        <f>148-128</f>
        <v>20</v>
      </c>
    </row>
  </sheetData>
  <mergeCells count="26"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  <mergeCell ref="A22:S22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20:B20"/>
    <mergeCell ref="A21:S21"/>
  </mergeCells>
  <printOptions horizontalCentered="1"/>
  <pageMargins left="0.25" right="0.25" top="0.5" bottom="0.5" header="0.25" footer="0"/>
  <pageSetup paperSize="9" scale="60" orientation="landscape" r:id="rId1"/>
  <headerFooter alignWithMargins="0">
    <oddFooter>&amp;L&amp;F format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11"/>
  <sheetViews>
    <sheetView view="pageBreakPreview" zoomScale="55" zoomScaleNormal="55" zoomScaleSheetLayoutView="55" workbookViewId="0">
      <selection activeCell="K16" activeCellId="1" sqref="L13 K16"/>
    </sheetView>
  </sheetViews>
  <sheetFormatPr defaultRowHeight="15" x14ac:dyDescent="0.25"/>
  <cols>
    <col min="1" max="1" width="5.140625" customWidth="1"/>
    <col min="2" max="2" width="11.85546875" customWidth="1"/>
    <col min="3" max="4" width="9.42578125" bestFit="1" customWidth="1"/>
    <col min="5" max="5" width="12.5703125" customWidth="1"/>
    <col min="6" max="6" width="11.5703125" customWidth="1"/>
    <col min="7" max="7" width="13.140625" customWidth="1"/>
    <col min="8" max="8" width="13.85546875" bestFit="1" customWidth="1"/>
    <col min="9" max="9" width="13.7109375" customWidth="1"/>
    <col min="10" max="10" width="13.28515625" customWidth="1"/>
    <col min="11" max="11" width="15.28515625" bestFit="1" customWidth="1"/>
    <col min="12" max="12" width="13.28515625" customWidth="1"/>
    <col min="13" max="14" width="10" bestFit="1" customWidth="1"/>
    <col min="15" max="15" width="9.7109375" bestFit="1" customWidth="1"/>
    <col min="16" max="16" width="14.42578125" customWidth="1"/>
    <col min="17" max="17" width="10.140625" customWidth="1"/>
    <col min="18" max="19" width="9.5703125" bestFit="1" customWidth="1"/>
  </cols>
  <sheetData>
    <row r="1" spans="1:20" s="19" customFormat="1" ht="36" customHeight="1" x14ac:dyDescent="0.2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0" s="19" customFormat="1" ht="28.5" customHeight="1" x14ac:dyDescent="0.35">
      <c r="A2" s="178" t="s">
        <v>113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20" s="19" customFormat="1" ht="20.25" customHeight="1" x14ac:dyDescent="0.25">
      <c r="A3" s="163" t="s">
        <v>82</v>
      </c>
      <c r="B3" s="163" t="s">
        <v>83</v>
      </c>
      <c r="C3" s="163" t="s">
        <v>5</v>
      </c>
      <c r="D3" s="170" t="s">
        <v>6</v>
      </c>
      <c r="E3" s="163" t="s">
        <v>114</v>
      </c>
      <c r="F3" s="163" t="s">
        <v>115</v>
      </c>
      <c r="G3" s="163" t="s">
        <v>116</v>
      </c>
      <c r="H3" s="166" t="s">
        <v>117</v>
      </c>
      <c r="I3" s="166"/>
      <c r="J3" s="166"/>
      <c r="K3" s="167" t="s">
        <v>118</v>
      </c>
      <c r="L3" s="170" t="s">
        <v>122</v>
      </c>
      <c r="M3" s="170"/>
      <c r="N3" s="170"/>
      <c r="O3" s="170"/>
      <c r="P3" s="170" t="s">
        <v>84</v>
      </c>
      <c r="Q3" s="170"/>
      <c r="R3" s="170"/>
      <c r="S3" s="170"/>
    </row>
    <row r="4" spans="1:20" s="19" customFormat="1" ht="25.5" customHeight="1" x14ac:dyDescent="0.25">
      <c r="A4" s="164"/>
      <c r="B4" s="164"/>
      <c r="C4" s="164"/>
      <c r="D4" s="170"/>
      <c r="E4" s="164"/>
      <c r="F4" s="164"/>
      <c r="G4" s="164"/>
      <c r="H4" s="166"/>
      <c r="I4" s="166"/>
      <c r="J4" s="166"/>
      <c r="K4" s="168"/>
      <c r="L4" s="170" t="s">
        <v>8</v>
      </c>
      <c r="M4" s="166" t="s">
        <v>9</v>
      </c>
      <c r="N4" s="166" t="s">
        <v>85</v>
      </c>
      <c r="O4" s="166" t="s">
        <v>86</v>
      </c>
      <c r="P4" s="170" t="s">
        <v>123</v>
      </c>
      <c r="Q4" s="166" t="s">
        <v>12</v>
      </c>
      <c r="R4" s="166" t="s">
        <v>87</v>
      </c>
      <c r="S4" s="166" t="s">
        <v>88</v>
      </c>
    </row>
    <row r="5" spans="1:20" s="43" customFormat="1" ht="108" customHeight="1" x14ac:dyDescent="0.25">
      <c r="A5" s="165"/>
      <c r="B5" s="165"/>
      <c r="C5" s="165"/>
      <c r="D5" s="170"/>
      <c r="E5" s="165"/>
      <c r="F5" s="165"/>
      <c r="G5" s="165"/>
      <c r="H5" s="68" t="s">
        <v>15</v>
      </c>
      <c r="I5" s="68" t="s">
        <v>16</v>
      </c>
      <c r="J5" s="68" t="s">
        <v>17</v>
      </c>
      <c r="K5" s="169"/>
      <c r="L5" s="170"/>
      <c r="M5" s="166"/>
      <c r="N5" s="166"/>
      <c r="O5" s="166"/>
      <c r="P5" s="170"/>
      <c r="Q5" s="166"/>
      <c r="R5" s="166"/>
      <c r="S5" s="166"/>
      <c r="T5" s="43" t="s">
        <v>89</v>
      </c>
    </row>
    <row r="6" spans="1:20" ht="18" x14ac:dyDescent="0.25">
      <c r="A6" s="41">
        <v>1</v>
      </c>
      <c r="B6" s="41">
        <v>2</v>
      </c>
      <c r="C6" s="41">
        <v>3</v>
      </c>
      <c r="D6" s="41">
        <v>4</v>
      </c>
      <c r="E6" s="41" t="s">
        <v>18</v>
      </c>
      <c r="F6" s="41">
        <v>5</v>
      </c>
      <c r="G6" s="41" t="s">
        <v>19</v>
      </c>
      <c r="H6" s="41">
        <v>6</v>
      </c>
      <c r="I6" s="41">
        <v>7</v>
      </c>
      <c r="J6" s="41" t="s">
        <v>20</v>
      </c>
      <c r="K6" s="41" t="s">
        <v>21</v>
      </c>
      <c r="L6" s="41" t="s">
        <v>22</v>
      </c>
      <c r="M6" s="41" t="s">
        <v>23</v>
      </c>
      <c r="N6" s="41" t="s">
        <v>24</v>
      </c>
      <c r="O6" s="41" t="s">
        <v>25</v>
      </c>
      <c r="P6" s="41" t="s">
        <v>26</v>
      </c>
      <c r="Q6" s="41" t="s">
        <v>27</v>
      </c>
      <c r="R6" s="41" t="s">
        <v>28</v>
      </c>
      <c r="S6" s="41" t="s">
        <v>29</v>
      </c>
    </row>
    <row r="7" spans="1:20" s="45" customFormat="1" ht="78" customHeight="1" x14ac:dyDescent="0.25">
      <c r="A7" s="44">
        <v>1</v>
      </c>
      <c r="B7" s="44" t="s">
        <v>119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s="45" customFormat="1" ht="78" customHeight="1" x14ac:dyDescent="0.25">
      <c r="A8" s="44">
        <v>2</v>
      </c>
      <c r="B8" s="46" t="s">
        <v>120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20" s="45" customFormat="1" ht="78" customHeight="1" x14ac:dyDescent="0.25">
      <c r="A9" s="44">
        <v>3</v>
      </c>
      <c r="B9" s="44" t="s">
        <v>121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20" s="51" customFormat="1" ht="54" customHeight="1" x14ac:dyDescent="0.25">
      <c r="A10" s="47" t="s">
        <v>17</v>
      </c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</row>
    <row r="11" spans="1:20" s="56" customFormat="1" ht="34.5" customHeight="1" x14ac:dyDescent="0.25">
      <c r="A11" s="52" t="s">
        <v>90</v>
      </c>
      <c r="B11" s="70"/>
      <c r="C11" s="70"/>
      <c r="D11" s="70"/>
      <c r="E11" s="70"/>
      <c r="F11" s="70"/>
      <c r="G11" s="177" t="s">
        <v>91</v>
      </c>
      <c r="H11" s="177"/>
      <c r="I11" s="177"/>
      <c r="J11" s="54">
        <f>+N10</f>
        <v>0</v>
      </c>
      <c r="K11" s="177" t="s">
        <v>92</v>
      </c>
      <c r="L11" s="177"/>
      <c r="M11" s="54">
        <f>+O10</f>
        <v>0</v>
      </c>
      <c r="N11" s="70"/>
      <c r="O11" s="70" t="s">
        <v>93</v>
      </c>
      <c r="P11" s="70"/>
      <c r="Q11" s="54">
        <f>+(J11+M11)/2</f>
        <v>0</v>
      </c>
      <c r="R11" s="70"/>
      <c r="S11" s="55"/>
    </row>
  </sheetData>
  <mergeCells count="23">
    <mergeCell ref="A1:S1"/>
    <mergeCell ref="A2:S2"/>
    <mergeCell ref="A3:A5"/>
    <mergeCell ref="B3:B5"/>
    <mergeCell ref="C3:C5"/>
    <mergeCell ref="D3:D5"/>
    <mergeCell ref="E3:E5"/>
    <mergeCell ref="F3:F5"/>
    <mergeCell ref="G3:G5"/>
    <mergeCell ref="H3:J4"/>
    <mergeCell ref="S4:S5"/>
    <mergeCell ref="G11:I11"/>
    <mergeCell ref="K11:L11"/>
    <mergeCell ref="K3:K5"/>
    <mergeCell ref="L3:O3"/>
    <mergeCell ref="P3:S3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5" right="0.25" top="0.5" bottom="0.5" header="0.25" footer="0.25"/>
  <pageSetup paperSize="9" scale="65" orientation="landscape" r:id="rId1"/>
  <colBreaks count="1" manualBreakCount="1">
    <brk id="19" max="1048575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S18"/>
  <sheetViews>
    <sheetView view="pageBreakPreview" topLeftCell="F1" zoomScale="85" zoomScaleSheetLayoutView="85" workbookViewId="0">
      <selection activeCell="Y23" sqref="Y23"/>
    </sheetView>
  </sheetViews>
  <sheetFormatPr defaultRowHeight="12.75" x14ac:dyDescent="0.2"/>
  <cols>
    <col min="1" max="1" width="3.5703125" style="16" customWidth="1"/>
    <col min="2" max="2" width="13" style="1" customWidth="1"/>
    <col min="3" max="3" width="11.28515625" style="1" customWidth="1"/>
    <col min="4" max="4" width="9.42578125" style="1" customWidth="1"/>
    <col min="5" max="5" width="10.85546875" style="1" customWidth="1"/>
    <col min="6" max="6" width="12.85546875" style="1" customWidth="1"/>
    <col min="7" max="7" width="15.28515625" style="1" customWidth="1"/>
    <col min="8" max="8" width="10.42578125" style="1" customWidth="1"/>
    <col min="9" max="9" width="13.5703125" style="1" customWidth="1"/>
    <col min="10" max="10" width="10.85546875" style="1" customWidth="1"/>
    <col min="11" max="11" width="14" style="1" customWidth="1"/>
    <col min="12" max="12" width="13.85546875" style="1" customWidth="1"/>
    <col min="13" max="13" width="15.42578125" style="1" customWidth="1"/>
    <col min="14" max="14" width="10.85546875" style="1" customWidth="1"/>
    <col min="15" max="15" width="11.42578125" style="1" customWidth="1"/>
    <col min="16" max="17" width="14.5703125" style="1" customWidth="1"/>
    <col min="18" max="18" width="11.85546875" style="1" customWidth="1"/>
    <col min="19" max="19" width="13" style="1" customWidth="1"/>
    <col min="20" max="257" width="9.140625" style="1"/>
    <col min="258" max="258" width="3.5703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3.5703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3.5703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3.5703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3.5703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3.5703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3.5703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3.5703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3.5703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3.5703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3.5703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3.5703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3.5703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3.5703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3.5703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3.5703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3.5703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3.5703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3.5703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3.5703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3.5703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3.5703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3.5703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3.5703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3.5703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3.5703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3.5703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3.5703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3.5703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3.5703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3.5703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3.5703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3.5703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3.5703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3.5703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3.5703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3.5703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3.5703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3.5703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3.5703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3.5703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3.5703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3.5703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3.5703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3.5703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3.5703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3.5703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3.5703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3.5703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3.5703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3.5703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3.5703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3.5703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3.5703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3.5703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3.5703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3.5703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3.5703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3.5703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3.5703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3.5703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3.5703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3.5703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19" ht="18.75" x14ac:dyDescent="0.2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9.5" customHeight="1" x14ac:dyDescent="0.25">
      <c r="A2" s="57"/>
      <c r="B2" s="148" t="s">
        <v>1</v>
      </c>
      <c r="C2" s="148"/>
      <c r="D2" s="57"/>
      <c r="E2" s="61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148" t="s">
        <v>2</v>
      </c>
      <c r="R2" s="148"/>
      <c r="S2" s="57"/>
    </row>
    <row r="3" spans="1:19" ht="48" customHeight="1" x14ac:dyDescent="0.2">
      <c r="A3" s="149" t="s">
        <v>97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1:19" s="4" customFormat="1" ht="31.5" customHeight="1" x14ac:dyDescent="0.25">
      <c r="A4" s="145" t="s">
        <v>3</v>
      </c>
      <c r="B4" s="145" t="s">
        <v>4</v>
      </c>
      <c r="C4" s="138" t="s">
        <v>5</v>
      </c>
      <c r="D4" s="145" t="s">
        <v>6</v>
      </c>
      <c r="E4" s="138" t="s">
        <v>98</v>
      </c>
      <c r="F4" s="138" t="s">
        <v>99</v>
      </c>
      <c r="G4" s="138" t="s">
        <v>100</v>
      </c>
      <c r="H4" s="141" t="s">
        <v>101</v>
      </c>
      <c r="I4" s="141"/>
      <c r="J4" s="141"/>
      <c r="K4" s="142" t="s">
        <v>102</v>
      </c>
      <c r="L4" s="145" t="s">
        <v>103</v>
      </c>
      <c r="M4" s="145"/>
      <c r="N4" s="145"/>
      <c r="O4" s="145"/>
      <c r="P4" s="145" t="s">
        <v>7</v>
      </c>
      <c r="Q4" s="145"/>
      <c r="R4" s="145"/>
      <c r="S4" s="145"/>
    </row>
    <row r="5" spans="1:19" s="4" customFormat="1" ht="15" x14ac:dyDescent="0.25">
      <c r="A5" s="145"/>
      <c r="B5" s="145"/>
      <c r="C5" s="139"/>
      <c r="D5" s="145"/>
      <c r="E5" s="139"/>
      <c r="F5" s="139"/>
      <c r="G5" s="139"/>
      <c r="H5" s="141"/>
      <c r="I5" s="141"/>
      <c r="J5" s="141"/>
      <c r="K5" s="143"/>
      <c r="L5" s="145" t="s">
        <v>8</v>
      </c>
      <c r="M5" s="141" t="s">
        <v>9</v>
      </c>
      <c r="N5" s="141" t="s">
        <v>10</v>
      </c>
      <c r="O5" s="141" t="s">
        <v>11</v>
      </c>
      <c r="P5" s="145" t="s">
        <v>104</v>
      </c>
      <c r="Q5" s="141" t="s">
        <v>12</v>
      </c>
      <c r="R5" s="141" t="s">
        <v>13</v>
      </c>
      <c r="S5" s="141" t="s">
        <v>14</v>
      </c>
    </row>
    <row r="6" spans="1:19" s="4" customFormat="1" ht="73.5" customHeight="1" x14ac:dyDescent="0.25">
      <c r="A6" s="145"/>
      <c r="B6" s="145"/>
      <c r="C6" s="140"/>
      <c r="D6" s="145"/>
      <c r="E6" s="140"/>
      <c r="F6" s="140"/>
      <c r="G6" s="140"/>
      <c r="H6" s="58" t="s">
        <v>15</v>
      </c>
      <c r="I6" s="58" t="s">
        <v>16</v>
      </c>
      <c r="J6" s="58" t="s">
        <v>17</v>
      </c>
      <c r="K6" s="144"/>
      <c r="L6" s="145"/>
      <c r="M6" s="141"/>
      <c r="N6" s="141"/>
      <c r="O6" s="141"/>
      <c r="P6" s="145"/>
      <c r="Q6" s="141"/>
      <c r="R6" s="141"/>
      <c r="S6" s="141"/>
    </row>
    <row r="7" spans="1:19" s="8" customFormat="1" ht="15" x14ac:dyDescent="0.25">
      <c r="A7" s="6">
        <v>1</v>
      </c>
      <c r="B7" s="6">
        <v>2</v>
      </c>
      <c r="C7" s="6">
        <v>3</v>
      </c>
      <c r="D7" s="6">
        <v>4</v>
      </c>
      <c r="E7" s="7" t="s">
        <v>18</v>
      </c>
      <c r="F7" s="6">
        <v>5</v>
      </c>
      <c r="G7" s="6" t="s">
        <v>19</v>
      </c>
      <c r="H7" s="6">
        <v>6</v>
      </c>
      <c r="I7" s="6">
        <v>7</v>
      </c>
      <c r="J7" s="6" t="s">
        <v>20</v>
      </c>
      <c r="K7" s="6" t="s">
        <v>21</v>
      </c>
      <c r="L7" s="6" t="s">
        <v>22</v>
      </c>
      <c r="M7" s="6" t="s">
        <v>23</v>
      </c>
      <c r="N7" s="6" t="s">
        <v>24</v>
      </c>
      <c r="O7" s="6" t="s">
        <v>25</v>
      </c>
      <c r="P7" s="6" t="s">
        <v>26</v>
      </c>
      <c r="Q7" s="6" t="s">
        <v>27</v>
      </c>
      <c r="R7" s="6" t="s">
        <v>28</v>
      </c>
      <c r="S7" s="6" t="s">
        <v>29</v>
      </c>
    </row>
    <row r="8" spans="1:19" ht="57" customHeight="1" x14ac:dyDescent="0.2">
      <c r="A8" s="9">
        <v>1</v>
      </c>
      <c r="B8" s="9" t="s">
        <v>30</v>
      </c>
      <c r="C8" s="9"/>
      <c r="D8" s="9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57" customHeight="1" x14ac:dyDescent="0.2">
      <c r="A9" s="9">
        <v>2</v>
      </c>
      <c r="B9" s="9" t="s">
        <v>31</v>
      </c>
      <c r="C9" s="9"/>
      <c r="D9" s="9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57" customHeight="1" x14ac:dyDescent="0.2">
      <c r="A10" s="9">
        <v>3</v>
      </c>
      <c r="B10" s="9" t="s">
        <v>32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ht="57" customHeight="1" x14ac:dyDescent="0.2">
      <c r="A11" s="9">
        <v>4</v>
      </c>
      <c r="B11" s="9" t="s">
        <v>33</v>
      </c>
      <c r="C11" s="9"/>
      <c r="D11" s="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57" customHeight="1" x14ac:dyDescent="0.2">
      <c r="A12" s="9">
        <v>5</v>
      </c>
      <c r="B12" s="9" t="s">
        <v>34</v>
      </c>
      <c r="C12" s="9"/>
      <c r="D12" s="9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ht="57" customHeight="1" x14ac:dyDescent="0.2">
      <c r="A13" s="9">
        <v>6</v>
      </c>
      <c r="B13" s="9" t="s">
        <v>35</v>
      </c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4" customFormat="1" ht="58.5" customHeight="1" x14ac:dyDescent="0.2">
      <c r="A14" s="146" t="s">
        <v>17</v>
      </c>
      <c r="B14" s="146"/>
      <c r="C14" s="59"/>
      <c r="D14" s="59"/>
      <c r="E14" s="59"/>
      <c r="F14" s="59"/>
      <c r="G14" s="13"/>
      <c r="H14" s="59"/>
      <c r="I14" s="59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s="15" customFormat="1" ht="132.75" customHeight="1" x14ac:dyDescent="0.2">
      <c r="A15" s="147" t="s">
        <v>36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ht="96" customHeight="1" x14ac:dyDescent="0.2">
      <c r="A16" s="137" t="s">
        <v>94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</row>
    <row r="17" spans="5:5" ht="18.75" x14ac:dyDescent="0.2">
      <c r="E17" s="9"/>
    </row>
    <row r="18" spans="5:5" ht="18.75" x14ac:dyDescent="0.2">
      <c r="E18" s="9"/>
    </row>
  </sheetData>
  <mergeCells count="26">
    <mergeCell ref="A16:S16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14:B14"/>
    <mergeCell ref="A15:S15"/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</mergeCells>
  <printOptions horizontalCentered="1"/>
  <pageMargins left="0.25" right="0.25" top="0.5" bottom="0.5" header="0.25" footer="0"/>
  <pageSetup paperSize="9" scale="60" orientation="landscape" r:id="rId1"/>
  <headerFooter alignWithMargins="0">
    <oddFooter>&amp;L&amp;F format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F49"/>
  <sheetViews>
    <sheetView view="pageBreakPreview" topLeftCell="A38" zoomScaleSheetLayoutView="100" workbookViewId="0">
      <selection activeCell="A47" sqref="A47:XFD72"/>
    </sheetView>
  </sheetViews>
  <sheetFormatPr defaultRowHeight="18" x14ac:dyDescent="0.2"/>
  <cols>
    <col min="1" max="1" width="4.140625" style="16" customWidth="1"/>
    <col min="2" max="2" width="17.28515625" style="1" bestFit="1" customWidth="1"/>
    <col min="3" max="3" width="10.42578125" style="1" customWidth="1"/>
    <col min="4" max="4" width="8.7109375" style="1" customWidth="1"/>
    <col min="5" max="5" width="11.85546875" style="31" customWidth="1"/>
    <col min="6" max="6" width="15.28515625" style="1" customWidth="1"/>
    <col min="7" max="7" width="14.5703125" style="1" customWidth="1"/>
    <col min="8" max="8" width="13.42578125" style="1" customWidth="1"/>
    <col min="9" max="9" width="15.7109375" style="1" customWidth="1"/>
    <col min="10" max="10" width="12.42578125" style="1" customWidth="1"/>
    <col min="11" max="11" width="14.7109375" style="1" customWidth="1"/>
    <col min="12" max="12" width="12.42578125" style="1" customWidth="1"/>
    <col min="13" max="13" width="14.5703125" style="1" customWidth="1"/>
    <col min="14" max="14" width="12" style="1" customWidth="1"/>
    <col min="15" max="15" width="10.140625" style="1" customWidth="1"/>
    <col min="16" max="16" width="14.5703125" style="1" customWidth="1"/>
    <col min="17" max="17" width="15.5703125" style="1" customWidth="1"/>
    <col min="18" max="18" width="11.85546875" style="1" customWidth="1"/>
    <col min="19" max="19" width="11.7109375" style="1" customWidth="1"/>
    <col min="20" max="257" width="9.140625" style="1"/>
    <col min="258" max="258" width="5.42578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5.42578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5.42578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5.42578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5.42578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5.42578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5.42578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5.42578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5.42578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5.42578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5.42578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5.42578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5.42578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5.42578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5.42578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5.42578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5.42578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5.42578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5.42578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5.42578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5.42578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5.42578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5.42578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5.42578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5.42578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5.42578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5.42578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5.42578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5.42578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5.42578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5.42578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5.42578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5.42578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5.42578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5.42578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5.42578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5.42578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5.42578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5.42578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5.42578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5.42578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5.42578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5.42578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5.42578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5.42578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5.42578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5.42578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5.42578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5.42578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5.42578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5.42578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5.42578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5.42578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5.42578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5.42578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5.42578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5.42578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5.42578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5.42578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5.42578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5.42578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5.42578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5.42578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19" ht="18.75" x14ac:dyDescent="0.3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8.75" x14ac:dyDescent="0.3">
      <c r="A2" s="67"/>
      <c r="B2" s="151" t="s">
        <v>37</v>
      </c>
      <c r="C2" s="151"/>
      <c r="D2" s="67"/>
      <c r="E2" s="18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151"/>
      <c r="R2" s="151"/>
      <c r="S2" s="67"/>
    </row>
    <row r="3" spans="1:19" ht="39" customHeight="1" x14ac:dyDescent="0.35">
      <c r="A3" s="152" t="s">
        <v>105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s="19" customFormat="1" ht="31.5" customHeight="1" x14ac:dyDescent="0.25">
      <c r="A4" s="154" t="s">
        <v>38</v>
      </c>
      <c r="B4" s="154" t="s">
        <v>39</v>
      </c>
      <c r="C4" s="138" t="s">
        <v>5</v>
      </c>
      <c r="D4" s="145" t="s">
        <v>6</v>
      </c>
      <c r="E4" s="138" t="s">
        <v>106</v>
      </c>
      <c r="F4" s="138" t="s">
        <v>107</v>
      </c>
      <c r="G4" s="138" t="s">
        <v>108</v>
      </c>
      <c r="H4" s="141" t="s">
        <v>101</v>
      </c>
      <c r="I4" s="141"/>
      <c r="J4" s="141"/>
      <c r="K4" s="142" t="s">
        <v>102</v>
      </c>
      <c r="L4" s="145" t="s">
        <v>103</v>
      </c>
      <c r="M4" s="145"/>
      <c r="N4" s="145"/>
      <c r="O4" s="145"/>
      <c r="P4" s="145" t="s">
        <v>7</v>
      </c>
      <c r="Q4" s="145"/>
      <c r="R4" s="145"/>
      <c r="S4" s="145"/>
    </row>
    <row r="5" spans="1:19" s="19" customFormat="1" ht="41.25" customHeight="1" x14ac:dyDescent="0.25">
      <c r="A5" s="155"/>
      <c r="B5" s="155"/>
      <c r="C5" s="139"/>
      <c r="D5" s="145"/>
      <c r="E5" s="139"/>
      <c r="F5" s="139"/>
      <c r="G5" s="139"/>
      <c r="H5" s="141"/>
      <c r="I5" s="141"/>
      <c r="J5" s="141"/>
      <c r="K5" s="143"/>
      <c r="L5" s="145" t="s">
        <v>8</v>
      </c>
      <c r="M5" s="141" t="s">
        <v>9</v>
      </c>
      <c r="N5" s="141" t="s">
        <v>10</v>
      </c>
      <c r="O5" s="141" t="s">
        <v>11</v>
      </c>
      <c r="P5" s="145" t="s">
        <v>104</v>
      </c>
      <c r="Q5" s="141" t="s">
        <v>12</v>
      </c>
      <c r="R5" s="141" t="s">
        <v>13</v>
      </c>
      <c r="S5" s="141" t="s">
        <v>14</v>
      </c>
    </row>
    <row r="6" spans="1:19" s="19" customFormat="1" ht="48" customHeight="1" x14ac:dyDescent="0.25">
      <c r="A6" s="156"/>
      <c r="B6" s="156"/>
      <c r="C6" s="140"/>
      <c r="D6" s="145"/>
      <c r="E6" s="140"/>
      <c r="F6" s="140"/>
      <c r="G6" s="140"/>
      <c r="H6" s="64" t="s">
        <v>40</v>
      </c>
      <c r="I6" s="64" t="s">
        <v>16</v>
      </c>
      <c r="J6" s="64" t="s">
        <v>17</v>
      </c>
      <c r="K6" s="144"/>
      <c r="L6" s="145"/>
      <c r="M6" s="141"/>
      <c r="N6" s="141"/>
      <c r="O6" s="141"/>
      <c r="P6" s="145"/>
      <c r="Q6" s="141"/>
      <c r="R6" s="141"/>
      <c r="S6" s="141"/>
    </row>
    <row r="7" spans="1:19" s="21" customFormat="1" ht="19.5" customHeight="1" x14ac:dyDescent="0.2">
      <c r="A7" s="20">
        <v>1</v>
      </c>
      <c r="B7" s="20">
        <v>2</v>
      </c>
      <c r="C7" s="20">
        <v>3</v>
      </c>
      <c r="D7" s="20">
        <v>4</v>
      </c>
      <c r="E7" s="20" t="s">
        <v>18</v>
      </c>
      <c r="F7" s="20">
        <v>5</v>
      </c>
      <c r="G7" s="20" t="s">
        <v>19</v>
      </c>
      <c r="H7" s="20">
        <v>6</v>
      </c>
      <c r="I7" s="20">
        <v>7</v>
      </c>
      <c r="J7" s="20" t="s">
        <v>20</v>
      </c>
      <c r="K7" s="20" t="s">
        <v>21</v>
      </c>
      <c r="L7" s="20" t="s">
        <v>22</v>
      </c>
      <c r="M7" s="20" t="s">
        <v>23</v>
      </c>
      <c r="N7" s="20" t="s">
        <v>24</v>
      </c>
      <c r="O7" s="20" t="s">
        <v>25</v>
      </c>
      <c r="P7" s="20" t="s">
        <v>26</v>
      </c>
      <c r="Q7" s="20" t="s">
        <v>27</v>
      </c>
      <c r="R7" s="20" t="s">
        <v>28</v>
      </c>
      <c r="S7" s="20" t="s">
        <v>29</v>
      </c>
    </row>
    <row r="8" spans="1:19" s="22" customFormat="1" ht="27.75" customHeight="1" x14ac:dyDescent="0.25">
      <c r="A8" s="9">
        <v>1</v>
      </c>
      <c r="B8" s="111" t="s">
        <v>41</v>
      </c>
      <c r="C8" s="9">
        <v>3</v>
      </c>
      <c r="D8" s="9">
        <v>3</v>
      </c>
      <c r="E8" s="10">
        <v>85</v>
      </c>
      <c r="F8" s="71">
        <v>3.472222222222222E-3</v>
      </c>
      <c r="G8" s="71">
        <f>+F8</f>
        <v>3.472222222222222E-3</v>
      </c>
      <c r="H8" s="71">
        <v>10.704861111111112</v>
      </c>
      <c r="I8" s="71">
        <v>8.6805555555555566E-2</v>
      </c>
      <c r="J8" s="71">
        <f>+H8+I8</f>
        <v>10.791666666666668</v>
      </c>
      <c r="K8" s="71">
        <f>+J8</f>
        <v>10.791666666666668</v>
      </c>
      <c r="L8" s="71">
        <f>+F8+J8</f>
        <v>10.795138888888889</v>
      </c>
      <c r="M8" s="71">
        <f>+L8/C8</f>
        <v>3.5983796296296298</v>
      </c>
      <c r="N8" s="11">
        <f>+((C8*24*30)-J8)/(C8*24*30)*100</f>
        <v>99.50038580246914</v>
      </c>
      <c r="O8" s="11">
        <f>+((C8*24*30)-L8)/(C8*24*30)*100</f>
        <v>99.500225051440339</v>
      </c>
      <c r="P8" s="71">
        <f>+G8+K8</f>
        <v>10.795138888888889</v>
      </c>
      <c r="Q8" s="71">
        <f>+P8/C8</f>
        <v>3.5983796296296298</v>
      </c>
      <c r="R8" s="11">
        <f>+((C8*24*30)-K8)/(C8*24*30)*100</f>
        <v>99.50038580246914</v>
      </c>
      <c r="S8" s="11">
        <f>+((C8*24*30)-(G8+K8))*100/(C8*24*30)</f>
        <v>99.500225051440339</v>
      </c>
    </row>
    <row r="9" spans="1:19" s="22" customFormat="1" ht="27.75" customHeight="1" x14ac:dyDescent="0.25">
      <c r="A9" s="9">
        <v>2</v>
      </c>
      <c r="B9" s="111" t="s">
        <v>42</v>
      </c>
      <c r="C9" s="9">
        <v>1</v>
      </c>
      <c r="D9" s="9">
        <v>1</v>
      </c>
      <c r="E9" s="10">
        <v>19</v>
      </c>
      <c r="F9" s="71">
        <v>2.2222222222222223E-2</v>
      </c>
      <c r="G9" s="71">
        <v>0</v>
      </c>
      <c r="H9" s="71">
        <v>4.3194444444444446</v>
      </c>
      <c r="I9" s="71">
        <v>5.5555555555555552E-2</v>
      </c>
      <c r="J9" s="71">
        <f>+H9+I9</f>
        <v>4.375</v>
      </c>
      <c r="K9" s="71">
        <f>+J9</f>
        <v>4.375</v>
      </c>
      <c r="L9" s="71">
        <f>+F9+J9</f>
        <v>4.3972222222222221</v>
      </c>
      <c r="M9" s="71">
        <f>+L9/C9</f>
        <v>4.3972222222222221</v>
      </c>
      <c r="N9" s="11">
        <f>+((C9*24*30)-J9)/(C9*24*30)*100</f>
        <v>99.392361111111114</v>
      </c>
      <c r="O9" s="11">
        <f>+((C9*24*30)-L9)/(C9*24*30)*100</f>
        <v>99.389274691358025</v>
      </c>
      <c r="P9" s="71">
        <f>+G9+K9</f>
        <v>4.375</v>
      </c>
      <c r="Q9" s="71">
        <f>+P9/C9</f>
        <v>4.375</v>
      </c>
      <c r="R9" s="11">
        <f>+((C9*24*30)-K9)/(C9*24*30)*100</f>
        <v>99.392361111111114</v>
      </c>
      <c r="S9" s="11">
        <f>+((C9*24*30)-(G9+K9))*100/(C9*24*30)</f>
        <v>99.392361111111114</v>
      </c>
    </row>
    <row r="10" spans="1:19" s="22" customFormat="1" ht="27.75" customHeight="1" x14ac:dyDescent="0.25">
      <c r="A10" s="9">
        <v>3</v>
      </c>
      <c r="B10" s="111" t="s">
        <v>46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25" customFormat="1" ht="27.75" customHeight="1" x14ac:dyDescent="0.25">
      <c r="A11" s="9">
        <v>4</v>
      </c>
      <c r="B11" s="111" t="s">
        <v>43</v>
      </c>
      <c r="C11" s="23"/>
      <c r="D11" s="23"/>
      <c r="E11" s="10"/>
      <c r="F11" s="24"/>
      <c r="G11" s="11"/>
      <c r="H11" s="11"/>
      <c r="I11" s="11"/>
      <c r="J11" s="11"/>
      <c r="K11" s="11"/>
      <c r="L11" s="11"/>
      <c r="M11" s="11"/>
      <c r="N11" s="11"/>
      <c r="O11" s="11"/>
      <c r="P11" s="24"/>
      <c r="Q11" s="24"/>
      <c r="R11" s="11"/>
      <c r="S11" s="11"/>
    </row>
    <row r="12" spans="1:19" s="22" customFormat="1" ht="27.75" customHeight="1" x14ac:dyDescent="0.25">
      <c r="A12" s="9">
        <v>5</v>
      </c>
      <c r="B12" s="111" t="s">
        <v>44</v>
      </c>
      <c r="C12" s="9"/>
      <c r="D12" s="9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22" customFormat="1" ht="27.75" customHeight="1" x14ac:dyDescent="0.25">
      <c r="A13" s="9"/>
      <c r="B13" s="111" t="s">
        <v>64</v>
      </c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22" customFormat="1" ht="27.75" customHeight="1" x14ac:dyDescent="0.25">
      <c r="A14" s="9">
        <v>7</v>
      </c>
      <c r="B14" s="111" t="s">
        <v>45</v>
      </c>
      <c r="C14" s="9"/>
      <c r="D14" s="9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22" customFormat="1" ht="27.75" customHeight="1" x14ac:dyDescent="0.25">
      <c r="A15" s="9">
        <v>8</v>
      </c>
      <c r="B15" s="111" t="s">
        <v>47</v>
      </c>
      <c r="C15" s="9"/>
      <c r="D15" s="9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22" customFormat="1" ht="27.75" customHeight="1" x14ac:dyDescent="0.25">
      <c r="A16" s="9">
        <v>9</v>
      </c>
      <c r="B16" s="111" t="s">
        <v>48</v>
      </c>
      <c r="C16" s="9"/>
      <c r="D16" s="9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27" customFormat="1" ht="27.75" customHeight="1" x14ac:dyDescent="0.25">
      <c r="A17" s="9">
        <v>10</v>
      </c>
      <c r="B17" s="111" t="s">
        <v>50</v>
      </c>
      <c r="C17" s="10"/>
      <c r="D17" s="10"/>
      <c r="E17" s="10"/>
      <c r="F17" s="26"/>
      <c r="G17" s="11"/>
      <c r="H17" s="11"/>
      <c r="I17" s="11"/>
      <c r="K17" s="11"/>
      <c r="L17" s="11"/>
      <c r="M17" s="11"/>
      <c r="N17" s="11"/>
      <c r="O17" s="11"/>
      <c r="P17" s="26"/>
      <c r="Q17" s="26"/>
      <c r="R17" s="11"/>
      <c r="S17" s="11"/>
    </row>
    <row r="18" spans="1:19" s="27" customFormat="1" ht="27.75" customHeight="1" x14ac:dyDescent="0.25">
      <c r="A18" s="9">
        <v>11</v>
      </c>
      <c r="B18" s="111" t="s">
        <v>51</v>
      </c>
      <c r="C18" s="10"/>
      <c r="D18" s="10"/>
      <c r="E18" s="10"/>
      <c r="F18" s="26"/>
      <c r="G18" s="11"/>
      <c r="H18" s="11"/>
      <c r="I18" s="11"/>
      <c r="J18" s="11"/>
      <c r="K18" s="11"/>
      <c r="L18" s="11"/>
      <c r="M18" s="11"/>
      <c r="N18" s="11"/>
      <c r="O18" s="11"/>
      <c r="P18" s="26"/>
      <c r="Q18" s="26"/>
      <c r="R18" s="11"/>
      <c r="S18" s="11"/>
    </row>
    <row r="19" spans="1:19" s="27" customFormat="1" ht="27.75" customHeight="1" x14ac:dyDescent="0.25">
      <c r="A19" s="9">
        <v>12</v>
      </c>
      <c r="B19" s="111" t="s">
        <v>61</v>
      </c>
      <c r="C19" s="10"/>
      <c r="D19" s="10"/>
      <c r="E19" s="10"/>
      <c r="F19" s="26"/>
      <c r="G19" s="11"/>
      <c r="H19" s="11"/>
      <c r="I19" s="11"/>
      <c r="J19" s="11"/>
      <c r="K19" s="11"/>
      <c r="L19" s="11"/>
      <c r="M19" s="11"/>
      <c r="N19" s="11"/>
      <c r="O19" s="11"/>
      <c r="P19" s="26"/>
      <c r="Q19" s="26"/>
      <c r="R19" s="11"/>
      <c r="S19" s="11"/>
    </row>
    <row r="20" spans="1:19" s="27" customFormat="1" ht="27.75" customHeight="1" x14ac:dyDescent="0.25">
      <c r="A20" s="9">
        <v>13</v>
      </c>
      <c r="B20" s="111" t="s">
        <v>69</v>
      </c>
      <c r="C20" s="10"/>
      <c r="D20" s="10"/>
      <c r="E20" s="10"/>
      <c r="F20" s="26"/>
      <c r="G20" s="11"/>
      <c r="H20" s="11"/>
      <c r="I20" s="11"/>
      <c r="J20" s="11"/>
      <c r="K20" s="11"/>
      <c r="L20" s="11"/>
      <c r="M20" s="11"/>
      <c r="N20" s="11"/>
      <c r="O20" s="11"/>
      <c r="P20" s="26"/>
      <c r="Q20" s="26"/>
      <c r="R20" s="11"/>
      <c r="S20" s="11"/>
    </row>
    <row r="21" spans="1:19" s="27" customFormat="1" ht="27.75" customHeight="1" x14ac:dyDescent="0.25">
      <c r="A21" s="9">
        <v>14</v>
      </c>
      <c r="B21" s="111" t="s">
        <v>222</v>
      </c>
      <c r="C21" s="10"/>
      <c r="D21" s="10"/>
      <c r="E21" s="10"/>
      <c r="F21" s="26"/>
      <c r="G21" s="11"/>
      <c r="H21" s="11"/>
      <c r="I21" s="11"/>
      <c r="J21" s="11"/>
      <c r="K21" s="11"/>
      <c r="L21" s="11"/>
      <c r="M21" s="11"/>
      <c r="N21" s="11"/>
      <c r="O21" s="11"/>
      <c r="P21" s="26"/>
      <c r="Q21" s="26"/>
      <c r="R21" s="11"/>
      <c r="S21" s="11"/>
    </row>
    <row r="22" spans="1:19" s="27" customFormat="1" ht="27.75" customHeight="1" x14ac:dyDescent="0.25">
      <c r="A22" s="9">
        <v>15</v>
      </c>
      <c r="B22" s="111" t="s">
        <v>52</v>
      </c>
      <c r="C22" s="10"/>
      <c r="D22" s="10"/>
      <c r="E22" s="10"/>
      <c r="F22" s="26"/>
      <c r="G22" s="11"/>
      <c r="H22" s="11"/>
      <c r="I22" s="11"/>
      <c r="J22" s="11"/>
      <c r="K22" s="11"/>
      <c r="L22" s="11"/>
      <c r="M22" s="11"/>
      <c r="N22" s="11"/>
      <c r="O22" s="11"/>
      <c r="P22" s="26"/>
      <c r="Q22" s="26"/>
      <c r="R22" s="11"/>
      <c r="S22" s="11"/>
    </row>
    <row r="23" spans="1:19" s="27" customFormat="1" ht="27.75" customHeight="1" x14ac:dyDescent="0.25">
      <c r="A23" s="9">
        <v>16</v>
      </c>
      <c r="B23" s="111" t="s">
        <v>53</v>
      </c>
      <c r="C23" s="10"/>
      <c r="D23" s="10"/>
      <c r="E23" s="10"/>
      <c r="F23" s="26"/>
      <c r="G23" s="11"/>
      <c r="H23" s="11"/>
      <c r="I23" s="11"/>
      <c r="J23" s="11"/>
      <c r="K23" s="11"/>
      <c r="L23" s="11"/>
      <c r="M23" s="11"/>
      <c r="N23" s="11"/>
      <c r="O23" s="11"/>
      <c r="P23" s="26"/>
      <c r="Q23" s="26"/>
      <c r="R23" s="11"/>
      <c r="S23" s="11"/>
    </row>
    <row r="24" spans="1:19" s="27" customFormat="1" ht="27.75" customHeight="1" x14ac:dyDescent="0.25">
      <c r="A24" s="9">
        <v>17</v>
      </c>
      <c r="B24" s="111" t="s">
        <v>49</v>
      </c>
      <c r="C24" s="10"/>
      <c r="D24" s="10"/>
      <c r="E24" s="10"/>
      <c r="F24" s="26"/>
      <c r="G24" s="11"/>
      <c r="H24" s="11"/>
      <c r="I24" s="11"/>
      <c r="J24" s="11"/>
      <c r="K24" s="11"/>
      <c r="L24" s="11"/>
      <c r="M24" s="11"/>
      <c r="N24" s="11"/>
      <c r="O24" s="11"/>
      <c r="P24" s="26"/>
      <c r="Q24" s="26"/>
      <c r="R24" s="11"/>
      <c r="S24" s="11"/>
    </row>
    <row r="25" spans="1:19" s="27" customFormat="1" ht="27.75" customHeight="1" x14ac:dyDescent="0.25">
      <c r="A25" s="9">
        <v>18</v>
      </c>
      <c r="B25" s="111" t="s">
        <v>58</v>
      </c>
      <c r="C25" s="10"/>
      <c r="D25" s="10"/>
      <c r="E25" s="10"/>
      <c r="F25" s="26"/>
      <c r="G25" s="11"/>
      <c r="H25" s="11"/>
      <c r="I25" s="11"/>
      <c r="J25" s="11"/>
      <c r="K25" s="11"/>
      <c r="L25" s="11"/>
      <c r="M25" s="11"/>
      <c r="N25" s="11"/>
      <c r="O25" s="11"/>
      <c r="P25" s="26"/>
      <c r="Q25" s="26"/>
      <c r="R25" s="11"/>
      <c r="S25" s="11"/>
    </row>
    <row r="26" spans="1:19" s="22" customFormat="1" ht="27.75" customHeight="1" x14ac:dyDescent="0.25">
      <c r="A26" s="9">
        <v>19</v>
      </c>
      <c r="B26" s="111" t="s">
        <v>55</v>
      </c>
      <c r="C26" s="9"/>
      <c r="D26" s="9"/>
      <c r="E26" s="9"/>
      <c r="F26" s="26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s="22" customFormat="1" ht="27.75" customHeight="1" x14ac:dyDescent="0.25">
      <c r="A27" s="9">
        <v>20</v>
      </c>
      <c r="B27" s="111" t="s">
        <v>56</v>
      </c>
      <c r="C27" s="9"/>
      <c r="D27" s="9"/>
      <c r="E27" s="9"/>
      <c r="F27" s="2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s="22" customFormat="1" ht="27.75" customHeight="1" x14ac:dyDescent="0.25">
      <c r="A28" s="9">
        <v>21</v>
      </c>
      <c r="B28" s="111" t="s">
        <v>54</v>
      </c>
      <c r="C28" s="9"/>
      <c r="D28" s="9"/>
      <c r="E28" s="9"/>
      <c r="F28" s="26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s="22" customFormat="1" ht="27.75" customHeight="1" x14ac:dyDescent="0.25">
      <c r="A29" s="9">
        <v>22</v>
      </c>
      <c r="B29" s="111" t="s">
        <v>57</v>
      </c>
      <c r="C29" s="9"/>
      <c r="D29" s="9"/>
      <c r="E29" s="9"/>
      <c r="F29" s="26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s="22" customFormat="1" ht="27.75" customHeight="1" x14ac:dyDescent="0.25">
      <c r="A30" s="9">
        <v>23</v>
      </c>
      <c r="B30" s="111" t="s">
        <v>60</v>
      </c>
      <c r="C30" s="9"/>
      <c r="D30" s="9"/>
      <c r="E30" s="9"/>
      <c r="F30" s="26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s="22" customFormat="1" ht="27.75" customHeight="1" x14ac:dyDescent="0.25">
      <c r="A31" s="9">
        <v>24</v>
      </c>
      <c r="B31" s="111" t="s">
        <v>59</v>
      </c>
      <c r="C31" s="9"/>
      <c r="D31" s="9"/>
      <c r="E31" s="9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s="22" customFormat="1" ht="27.75" customHeight="1" x14ac:dyDescent="0.25">
      <c r="A32" s="9">
        <v>25</v>
      </c>
      <c r="B32" s="111" t="s">
        <v>62</v>
      </c>
      <c r="C32" s="9"/>
      <c r="D32" s="9"/>
      <c r="E32" s="9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84" s="22" customFormat="1" ht="27.75" customHeight="1" x14ac:dyDescent="0.25">
      <c r="A33" s="9">
        <v>26</v>
      </c>
      <c r="B33" s="111" t="s">
        <v>63</v>
      </c>
      <c r="C33" s="9"/>
      <c r="D33" s="9"/>
      <c r="E33" s="9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84" s="22" customFormat="1" ht="27.75" customHeight="1" x14ac:dyDescent="0.25">
      <c r="A34" s="9">
        <v>27</v>
      </c>
      <c r="B34" s="111" t="s">
        <v>65</v>
      </c>
      <c r="C34" s="9"/>
      <c r="D34" s="9"/>
      <c r="E34" s="9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84" s="22" customFormat="1" ht="27.75" customHeight="1" x14ac:dyDescent="0.25">
      <c r="A35" s="9">
        <v>28</v>
      </c>
      <c r="B35" s="111" t="s">
        <v>66</v>
      </c>
      <c r="C35" s="9"/>
      <c r="D35" s="9"/>
      <c r="E35" s="9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84" s="22" customFormat="1" ht="27.75" customHeight="1" x14ac:dyDescent="0.25">
      <c r="A36" s="9">
        <v>29</v>
      </c>
      <c r="B36" s="111" t="s">
        <v>67</v>
      </c>
      <c r="C36" s="9"/>
      <c r="D36" s="9"/>
      <c r="E36" s="9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84" s="22" customFormat="1" ht="27.75" customHeight="1" x14ac:dyDescent="0.25">
      <c r="A37" s="9">
        <v>30</v>
      </c>
      <c r="B37" s="111" t="s">
        <v>71</v>
      </c>
      <c r="C37" s="9"/>
      <c r="D37" s="9"/>
      <c r="E37" s="9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  <row r="38" spans="1:84" s="22" customFormat="1" ht="27.75" customHeight="1" x14ac:dyDescent="0.25">
      <c r="A38" s="9">
        <v>31</v>
      </c>
      <c r="B38" s="111" t="s">
        <v>223</v>
      </c>
      <c r="C38" s="9"/>
      <c r="D38" s="9"/>
      <c r="E38" s="9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</row>
    <row r="39" spans="1:84" s="22" customFormat="1" ht="27.75" customHeight="1" x14ac:dyDescent="0.25">
      <c r="A39" s="9">
        <v>32</v>
      </c>
      <c r="B39" s="111" t="s">
        <v>221</v>
      </c>
      <c r="C39" s="9"/>
      <c r="D39" s="9"/>
      <c r="E39" s="9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</row>
    <row r="40" spans="1:84" s="22" customFormat="1" ht="27.75" customHeight="1" x14ac:dyDescent="0.25">
      <c r="A40" s="9">
        <v>33</v>
      </c>
      <c r="B40" s="111" t="s">
        <v>224</v>
      </c>
      <c r="C40" s="9"/>
      <c r="D40" s="9"/>
      <c r="E40" s="9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  <row r="41" spans="1:84" s="22" customFormat="1" ht="27.75" customHeight="1" x14ac:dyDescent="0.25">
      <c r="A41" s="9">
        <v>34</v>
      </c>
      <c r="B41" s="111" t="s">
        <v>68</v>
      </c>
      <c r="C41" s="9"/>
      <c r="D41" s="9"/>
      <c r="E41" s="9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</row>
    <row r="42" spans="1:84" s="22" customFormat="1" ht="27.75" customHeight="1" x14ac:dyDescent="0.25">
      <c r="A42" s="9">
        <v>35</v>
      </c>
      <c r="B42" s="111" t="s">
        <v>70</v>
      </c>
      <c r="C42" s="9"/>
      <c r="D42" s="9"/>
      <c r="E42" s="9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</row>
    <row r="43" spans="1:84" s="22" customFormat="1" ht="23.25" customHeight="1" x14ac:dyDescent="0.25">
      <c r="A43" s="9">
        <v>36</v>
      </c>
      <c r="B43" s="111" t="s">
        <v>225</v>
      </c>
      <c r="C43" s="9"/>
      <c r="D43" s="9"/>
      <c r="E43" s="9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84" s="22" customFormat="1" ht="27.75" customHeight="1" x14ac:dyDescent="0.25">
      <c r="A44" s="9">
        <v>37</v>
      </c>
      <c r="B44" s="111" t="s">
        <v>226</v>
      </c>
      <c r="C44" s="9"/>
      <c r="D44" s="9"/>
      <c r="E44" s="9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</row>
    <row r="45" spans="1:84" s="22" customFormat="1" ht="27.75" customHeight="1" x14ac:dyDescent="0.25">
      <c r="A45" s="9">
        <v>38</v>
      </c>
      <c r="B45" s="111" t="s">
        <v>72</v>
      </c>
      <c r="C45" s="9"/>
      <c r="D45" s="9"/>
      <c r="E45" s="9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84" s="22" customFormat="1" ht="27.75" customHeight="1" x14ac:dyDescent="0.25">
      <c r="A46" s="9">
        <v>39</v>
      </c>
      <c r="B46" s="112" t="s">
        <v>73</v>
      </c>
      <c r="C46" s="9"/>
      <c r="D46" s="9"/>
      <c r="E46" s="9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</row>
    <row r="47" spans="1:84" s="7" customFormat="1" ht="27.75" customHeight="1" x14ac:dyDescent="0.25">
      <c r="A47" s="180" t="s">
        <v>17</v>
      </c>
      <c r="B47" s="180"/>
      <c r="C47" s="65"/>
      <c r="D47" s="65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</row>
    <row r="48" spans="1:84" s="15" customFormat="1" ht="119.25" customHeight="1" x14ac:dyDescent="0.25">
      <c r="A48" s="181" t="s">
        <v>74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</row>
    <row r="49" spans="1:19" ht="87" customHeight="1" x14ac:dyDescent="0.25">
      <c r="A49" s="179" t="s">
        <v>95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</row>
  </sheetData>
  <mergeCells count="26"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  <mergeCell ref="A49:S49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47:B47"/>
    <mergeCell ref="A48:S48"/>
  </mergeCells>
  <printOptions horizontalCentered="1"/>
  <pageMargins left="0.25" right="0.25" top="0.5" bottom="0.5" header="0.25" footer="0"/>
  <pageSetup paperSize="9" scale="59" orientation="landscape" r:id="rId1"/>
  <headerFooter alignWithMargins="0">
    <oddHeader>&amp;RFormat-II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W36"/>
  <sheetViews>
    <sheetView view="pageBreakPreview" zoomScale="85" zoomScaleNormal="130" zoomScaleSheetLayoutView="85" workbookViewId="0">
      <selection activeCell="M15" activeCellId="2" sqref="L13 K16 M14:M15"/>
    </sheetView>
  </sheetViews>
  <sheetFormatPr defaultRowHeight="12.75" x14ac:dyDescent="0.2"/>
  <cols>
    <col min="1" max="1" width="4.5703125" style="16" customWidth="1"/>
    <col min="2" max="2" width="13.42578125" style="1" customWidth="1"/>
    <col min="3" max="3" width="8.7109375" style="1" customWidth="1"/>
    <col min="4" max="4" width="9.5703125" style="1" customWidth="1"/>
    <col min="5" max="5" width="12.85546875" style="1" customWidth="1"/>
    <col min="6" max="6" width="13.28515625" style="1" customWidth="1"/>
    <col min="7" max="7" width="14.5703125" style="42" customWidth="1"/>
    <col min="8" max="8" width="14.42578125" style="1" customWidth="1"/>
    <col min="9" max="9" width="13.140625" style="1" customWidth="1"/>
    <col min="10" max="10" width="14.5703125" style="1" customWidth="1"/>
    <col min="11" max="11" width="16.140625" style="42" customWidth="1"/>
    <col min="12" max="12" width="14.7109375" style="1" customWidth="1"/>
    <col min="13" max="13" width="11" style="1" customWidth="1"/>
    <col min="14" max="14" width="10.85546875" style="1" customWidth="1"/>
    <col min="15" max="15" width="12.28515625" style="1" customWidth="1"/>
    <col min="16" max="16" width="16.140625" style="1" customWidth="1"/>
    <col min="17" max="17" width="12.85546875" style="1" customWidth="1"/>
    <col min="18" max="18" width="11.85546875" style="1" customWidth="1"/>
    <col min="19" max="19" width="12.28515625" style="1" customWidth="1"/>
    <col min="20" max="257" width="9.140625" style="1"/>
    <col min="258" max="258" width="3.5703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3.5703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3.5703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3.5703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3.5703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3.5703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3.5703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3.5703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3.5703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3.5703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3.5703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3.5703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3.5703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3.5703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3.5703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3.5703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3.5703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3.5703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3.5703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3.5703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3.5703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3.5703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3.5703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3.5703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3.5703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3.5703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3.5703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3.5703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3.5703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3.5703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3.5703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3.5703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3.5703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3.5703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3.5703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3.5703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3.5703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3.5703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3.5703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3.5703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3.5703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3.5703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3.5703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3.5703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3.5703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3.5703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3.5703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3.5703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3.5703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3.5703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3.5703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3.5703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3.5703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3.5703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3.5703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3.5703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3.5703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3.5703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3.5703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3.5703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3.5703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3.5703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3.5703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23" ht="23.25" customHeight="1" x14ac:dyDescent="0.2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3" ht="18" x14ac:dyDescent="0.25">
      <c r="A2" s="69"/>
      <c r="B2" s="173" t="s">
        <v>75</v>
      </c>
      <c r="C2" s="173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173" t="s">
        <v>76</v>
      </c>
      <c r="R2" s="173"/>
      <c r="S2" s="69"/>
    </row>
    <row r="3" spans="1:23" ht="38.25" customHeight="1" x14ac:dyDescent="0.3">
      <c r="A3" s="174" t="s">
        <v>109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23" s="19" customFormat="1" ht="31.5" customHeight="1" x14ac:dyDescent="0.25">
      <c r="A4" s="176" t="s">
        <v>77</v>
      </c>
      <c r="B4" s="176" t="s">
        <v>78</v>
      </c>
      <c r="C4" s="163" t="s">
        <v>5</v>
      </c>
      <c r="D4" s="170" t="s">
        <v>6</v>
      </c>
      <c r="E4" s="163" t="s">
        <v>106</v>
      </c>
      <c r="F4" s="163" t="s">
        <v>107</v>
      </c>
      <c r="G4" s="163" t="s">
        <v>110</v>
      </c>
      <c r="H4" s="166" t="s">
        <v>101</v>
      </c>
      <c r="I4" s="166"/>
      <c r="J4" s="166"/>
      <c r="K4" s="167" t="s">
        <v>111</v>
      </c>
      <c r="L4" s="170" t="s">
        <v>112</v>
      </c>
      <c r="M4" s="170"/>
      <c r="N4" s="170"/>
      <c r="O4" s="170"/>
      <c r="P4" s="170" t="s">
        <v>7</v>
      </c>
      <c r="Q4" s="170"/>
      <c r="R4" s="170"/>
      <c r="S4" s="170"/>
    </row>
    <row r="5" spans="1:23" s="19" customFormat="1" ht="12" customHeight="1" x14ac:dyDescent="0.25">
      <c r="A5" s="176"/>
      <c r="B5" s="176"/>
      <c r="C5" s="164"/>
      <c r="D5" s="170"/>
      <c r="E5" s="164"/>
      <c r="F5" s="164"/>
      <c r="G5" s="164"/>
      <c r="H5" s="166"/>
      <c r="I5" s="166"/>
      <c r="J5" s="166"/>
      <c r="K5" s="168"/>
      <c r="L5" s="170" t="s">
        <v>8</v>
      </c>
      <c r="M5" s="166" t="s">
        <v>9</v>
      </c>
      <c r="N5" s="166" t="s">
        <v>10</v>
      </c>
      <c r="O5" s="166" t="s">
        <v>11</v>
      </c>
      <c r="P5" s="170" t="s">
        <v>104</v>
      </c>
      <c r="Q5" s="166" t="s">
        <v>12</v>
      </c>
      <c r="R5" s="166" t="s">
        <v>13</v>
      </c>
      <c r="S5" s="166" t="s">
        <v>14</v>
      </c>
    </row>
    <row r="6" spans="1:23" s="19" customFormat="1" ht="93.75" customHeight="1" x14ac:dyDescent="0.25">
      <c r="A6" s="176"/>
      <c r="B6" s="176"/>
      <c r="C6" s="165"/>
      <c r="D6" s="170"/>
      <c r="E6" s="165"/>
      <c r="F6" s="165"/>
      <c r="G6" s="165"/>
      <c r="H6" s="68" t="s">
        <v>40</v>
      </c>
      <c r="I6" s="68" t="s">
        <v>16</v>
      </c>
      <c r="J6" s="68" t="s">
        <v>17</v>
      </c>
      <c r="K6" s="169"/>
      <c r="L6" s="170"/>
      <c r="M6" s="166"/>
      <c r="N6" s="166"/>
      <c r="O6" s="166"/>
      <c r="P6" s="170"/>
      <c r="Q6" s="166"/>
      <c r="R6" s="166"/>
      <c r="S6" s="166"/>
    </row>
    <row r="7" spans="1:23" s="21" customFormat="1" ht="22.5" customHeight="1" x14ac:dyDescent="0.2">
      <c r="A7" s="7">
        <v>1</v>
      </c>
      <c r="B7" s="7">
        <v>2</v>
      </c>
      <c r="C7" s="7">
        <v>3</v>
      </c>
      <c r="D7" s="7">
        <v>4</v>
      </c>
      <c r="E7" s="7" t="s">
        <v>18</v>
      </c>
      <c r="F7" s="7">
        <v>5</v>
      </c>
      <c r="G7" s="7" t="s">
        <v>19</v>
      </c>
      <c r="H7" s="7">
        <v>6</v>
      </c>
      <c r="I7" s="7">
        <v>7</v>
      </c>
      <c r="J7" s="7" t="s">
        <v>20</v>
      </c>
      <c r="K7" s="7" t="s">
        <v>21</v>
      </c>
      <c r="L7" s="7" t="s">
        <v>22</v>
      </c>
      <c r="M7" s="7" t="s">
        <v>23</v>
      </c>
      <c r="N7" s="7" t="s">
        <v>24</v>
      </c>
      <c r="O7" s="7" t="s">
        <v>25</v>
      </c>
      <c r="P7" s="7" t="s">
        <v>26</v>
      </c>
      <c r="Q7" s="7" t="s">
        <v>27</v>
      </c>
      <c r="R7" s="7" t="s">
        <v>28</v>
      </c>
      <c r="S7" s="7" t="s">
        <v>29</v>
      </c>
    </row>
    <row r="8" spans="1:23" s="34" customFormat="1" ht="39.75" customHeight="1" x14ac:dyDescent="0.25">
      <c r="A8" s="10">
        <v>1</v>
      </c>
      <c r="B8" s="10" t="s">
        <v>79</v>
      </c>
      <c r="C8" s="10"/>
      <c r="D8" s="10"/>
      <c r="E8" s="10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23" s="37" customFormat="1" ht="39.75" customHeight="1" x14ac:dyDescent="0.25">
      <c r="A9" s="35">
        <v>2</v>
      </c>
      <c r="B9" s="9" t="s">
        <v>80</v>
      </c>
      <c r="C9" s="9"/>
      <c r="D9" s="10"/>
      <c r="E9" s="10"/>
      <c r="F9" s="36"/>
      <c r="G9" s="33"/>
      <c r="H9" s="36"/>
      <c r="I9" s="36"/>
      <c r="J9" s="33"/>
      <c r="K9" s="33"/>
      <c r="L9" s="36"/>
      <c r="M9" s="33"/>
      <c r="N9" s="33"/>
      <c r="O9" s="33"/>
      <c r="P9" s="36"/>
      <c r="Q9" s="36"/>
      <c r="R9" s="33"/>
      <c r="S9" s="33"/>
    </row>
    <row r="10" spans="1:23" s="37" customFormat="1" ht="39.75" customHeight="1" x14ac:dyDescent="0.25">
      <c r="A10" s="10">
        <v>3</v>
      </c>
      <c r="B10" s="9" t="s">
        <v>64</v>
      </c>
      <c r="C10" s="9"/>
      <c r="D10" s="10"/>
      <c r="E10" s="10"/>
      <c r="F10" s="36"/>
      <c r="G10" s="33"/>
      <c r="H10" s="36"/>
      <c r="I10" s="36"/>
      <c r="J10" s="33"/>
      <c r="K10" s="33"/>
      <c r="L10" s="36"/>
      <c r="M10" s="33"/>
      <c r="N10" s="33"/>
      <c r="O10" s="33"/>
      <c r="P10" s="36"/>
      <c r="Q10" s="36"/>
      <c r="R10" s="33"/>
      <c r="S10" s="33"/>
    </row>
    <row r="11" spans="1:23" s="37" customFormat="1" ht="39.75" customHeight="1" x14ac:dyDescent="0.25">
      <c r="A11" s="10">
        <v>4</v>
      </c>
      <c r="B11" s="9" t="s">
        <v>31</v>
      </c>
      <c r="C11" s="9"/>
      <c r="D11" s="10"/>
      <c r="E11" s="10"/>
      <c r="F11" s="36"/>
      <c r="G11" s="33"/>
      <c r="H11" s="36"/>
      <c r="I11" s="36"/>
      <c r="J11" s="33"/>
      <c r="K11" s="33"/>
      <c r="L11" s="36"/>
      <c r="M11" s="33"/>
      <c r="N11" s="33"/>
      <c r="O11" s="33"/>
      <c r="P11" s="36"/>
      <c r="Q11" s="36"/>
      <c r="R11" s="33"/>
      <c r="S11" s="33"/>
    </row>
    <row r="12" spans="1:23" s="37" customFormat="1" ht="39.75" customHeight="1" x14ac:dyDescent="0.25">
      <c r="A12" s="35">
        <v>5</v>
      </c>
      <c r="B12" s="9" t="s">
        <v>32</v>
      </c>
      <c r="C12" s="9"/>
      <c r="D12" s="10"/>
      <c r="E12" s="10"/>
      <c r="F12" s="36"/>
      <c r="G12" s="33"/>
      <c r="H12" s="36"/>
      <c r="I12" s="36"/>
      <c r="J12" s="33"/>
      <c r="K12" s="33"/>
      <c r="L12" s="36"/>
      <c r="M12" s="33"/>
      <c r="N12" s="33"/>
      <c r="O12" s="33"/>
      <c r="P12" s="36"/>
      <c r="Q12" s="36"/>
      <c r="R12" s="33"/>
      <c r="S12" s="33"/>
      <c r="W12" s="37">
        <v>84581.34</v>
      </c>
    </row>
    <row r="13" spans="1:23" s="37" customFormat="1" ht="39.75" customHeight="1" x14ac:dyDescent="0.25">
      <c r="A13" s="10">
        <v>6</v>
      </c>
      <c r="B13" s="9" t="s">
        <v>67</v>
      </c>
      <c r="C13" s="9"/>
      <c r="D13" s="10"/>
      <c r="E13" s="10"/>
      <c r="F13" s="36"/>
      <c r="G13" s="33"/>
      <c r="H13" s="36"/>
      <c r="I13" s="36"/>
      <c r="J13" s="33"/>
      <c r="K13" s="33"/>
      <c r="L13" s="36"/>
      <c r="M13" s="33"/>
      <c r="N13" s="33"/>
      <c r="O13" s="33"/>
      <c r="P13" s="36"/>
      <c r="Q13" s="36"/>
      <c r="R13" s="33"/>
      <c r="S13" s="33"/>
    </row>
    <row r="14" spans="1:23" s="22" customFormat="1" ht="39.75" customHeight="1" x14ac:dyDescent="0.25">
      <c r="A14" s="10">
        <v>7</v>
      </c>
      <c r="B14" s="9" t="s">
        <v>33</v>
      </c>
      <c r="C14" s="9"/>
      <c r="D14" s="10"/>
      <c r="E14" s="10"/>
      <c r="F14" s="36"/>
      <c r="G14" s="33"/>
      <c r="H14" s="36"/>
      <c r="I14" s="36"/>
      <c r="J14" s="33"/>
      <c r="K14" s="33"/>
      <c r="L14" s="36"/>
      <c r="M14" s="33"/>
      <c r="N14" s="33"/>
      <c r="O14" s="33"/>
      <c r="P14" s="36"/>
      <c r="Q14" s="36"/>
      <c r="R14" s="33"/>
      <c r="S14" s="33"/>
    </row>
    <row r="15" spans="1:23" s="22" customFormat="1" ht="39.75" customHeight="1" x14ac:dyDescent="0.25">
      <c r="A15" s="35">
        <v>8</v>
      </c>
      <c r="B15" s="9" t="s">
        <v>34</v>
      </c>
      <c r="C15" s="9"/>
      <c r="D15" s="10"/>
      <c r="E15" s="10"/>
      <c r="F15" s="36"/>
      <c r="G15" s="33"/>
      <c r="H15" s="36"/>
      <c r="I15" s="36"/>
      <c r="J15" s="33"/>
      <c r="K15" s="33"/>
      <c r="L15" s="36"/>
      <c r="M15" s="33"/>
      <c r="N15" s="33"/>
      <c r="O15" s="33"/>
      <c r="P15" s="36"/>
      <c r="Q15" s="36"/>
      <c r="R15" s="33"/>
      <c r="S15" s="33"/>
    </row>
    <row r="16" spans="1:23" s="37" customFormat="1" ht="39.75" customHeight="1" x14ac:dyDescent="0.25">
      <c r="A16" s="10">
        <v>9</v>
      </c>
      <c r="B16" s="9" t="s">
        <v>35</v>
      </c>
      <c r="C16" s="9"/>
      <c r="D16" s="10"/>
      <c r="E16" s="10"/>
      <c r="F16" s="36"/>
      <c r="G16" s="33"/>
      <c r="H16" s="36"/>
      <c r="I16" s="36"/>
      <c r="J16" s="33"/>
      <c r="K16" s="33"/>
      <c r="L16" s="36"/>
      <c r="M16" s="33"/>
      <c r="N16" s="33"/>
      <c r="O16" s="33"/>
      <c r="P16" s="36"/>
      <c r="Q16" s="36"/>
      <c r="R16" s="33"/>
      <c r="S16" s="33"/>
    </row>
    <row r="17" spans="1:19" s="37" customFormat="1" ht="39.75" customHeight="1" x14ac:dyDescent="0.25">
      <c r="A17" s="10">
        <v>10</v>
      </c>
      <c r="B17" s="29" t="s">
        <v>73</v>
      </c>
      <c r="C17" s="29"/>
      <c r="D17" s="10"/>
      <c r="E17" s="28"/>
      <c r="F17" s="38"/>
      <c r="G17" s="33"/>
      <c r="H17" s="38"/>
      <c r="I17" s="38"/>
      <c r="J17" s="33"/>
      <c r="K17" s="33"/>
      <c r="L17" s="38"/>
      <c r="M17" s="33"/>
      <c r="N17" s="33"/>
      <c r="O17" s="33"/>
      <c r="P17" s="38"/>
      <c r="Q17" s="38"/>
      <c r="R17" s="33"/>
      <c r="S17" s="33"/>
    </row>
    <row r="18" spans="1:19" s="37" customFormat="1" ht="39.75" customHeight="1" x14ac:dyDescent="0.25">
      <c r="A18" s="35">
        <v>11</v>
      </c>
      <c r="B18" s="29" t="s">
        <v>124</v>
      </c>
      <c r="C18" s="29"/>
      <c r="D18" s="10"/>
      <c r="E18" s="28"/>
      <c r="F18" s="38"/>
      <c r="G18" s="33"/>
      <c r="H18" s="38"/>
      <c r="I18" s="38"/>
      <c r="J18" s="33"/>
      <c r="K18" s="33"/>
      <c r="L18" s="38"/>
      <c r="M18" s="33"/>
      <c r="N18" s="33"/>
      <c r="O18" s="33"/>
      <c r="P18" s="38"/>
      <c r="Q18" s="38"/>
      <c r="R18" s="33"/>
      <c r="S18" s="33"/>
    </row>
    <row r="19" spans="1:19" s="37" customFormat="1" ht="39.75" customHeight="1" x14ac:dyDescent="0.25">
      <c r="A19" s="10">
        <v>12</v>
      </c>
      <c r="B19" s="29" t="s">
        <v>56</v>
      </c>
      <c r="C19" s="29"/>
      <c r="D19" s="10"/>
      <c r="E19" s="28"/>
      <c r="F19" s="38"/>
      <c r="G19" s="33"/>
      <c r="H19" s="38"/>
      <c r="I19" s="38"/>
      <c r="J19" s="33"/>
      <c r="K19" s="33"/>
      <c r="L19" s="38"/>
      <c r="M19" s="33"/>
      <c r="N19" s="33"/>
      <c r="O19" s="33"/>
      <c r="P19" s="38"/>
      <c r="Q19" s="38"/>
      <c r="R19" s="33"/>
      <c r="S19" s="33"/>
    </row>
    <row r="20" spans="1:19" s="41" customFormat="1" ht="39.75" customHeight="1" x14ac:dyDescent="0.25">
      <c r="A20" s="146" t="s">
        <v>17</v>
      </c>
      <c r="B20" s="146"/>
      <c r="C20" s="65"/>
      <c r="D20" s="65"/>
      <c r="E20" s="13"/>
      <c r="F20" s="13"/>
      <c r="G20" s="39"/>
      <c r="H20" s="13"/>
      <c r="I20" s="13"/>
      <c r="J20" s="39"/>
      <c r="K20" s="39"/>
      <c r="L20" s="40"/>
      <c r="M20" s="39"/>
      <c r="N20" s="39"/>
      <c r="O20" s="39"/>
      <c r="P20" s="40"/>
      <c r="Q20" s="40"/>
      <c r="R20" s="39"/>
      <c r="S20" s="39"/>
    </row>
    <row r="21" spans="1:19" s="15" customFormat="1" ht="135" customHeight="1" x14ac:dyDescent="0.25">
      <c r="A21" s="171" t="s">
        <v>81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</row>
    <row r="22" spans="1:19" ht="104.25" customHeight="1" x14ac:dyDescent="0.25">
      <c r="A22" s="162" t="s">
        <v>96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</row>
    <row r="29" spans="1:19" x14ac:dyDescent="0.2">
      <c r="N29" s="1">
        <f>164/2</f>
        <v>82</v>
      </c>
      <c r="O29" s="1">
        <f>82-20</f>
        <v>62</v>
      </c>
    </row>
    <row r="32" spans="1:19" x14ac:dyDescent="0.2">
      <c r="F32" s="1">
        <f>144-119</f>
        <v>25</v>
      </c>
    </row>
    <row r="36" spans="12:12" x14ac:dyDescent="0.2">
      <c r="L36" s="1">
        <f>148-128</f>
        <v>20</v>
      </c>
    </row>
  </sheetData>
  <mergeCells count="26"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  <mergeCell ref="A22:S22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20:B20"/>
    <mergeCell ref="A21:S21"/>
  </mergeCells>
  <printOptions horizontalCentered="1"/>
  <pageMargins left="0.25" right="0.25" top="0.5" bottom="0.5" header="0.25" footer="0"/>
  <pageSetup paperSize="9" scale="60" orientation="landscape" r:id="rId1"/>
  <headerFooter alignWithMargins="0">
    <oddFooter>&amp;L&amp;F format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11"/>
  <sheetViews>
    <sheetView view="pageBreakPreview" zoomScale="55" zoomScaleNormal="55" zoomScaleSheetLayoutView="55" workbookViewId="0">
      <selection activeCell="AB34" sqref="AB34"/>
    </sheetView>
  </sheetViews>
  <sheetFormatPr defaultRowHeight="15" x14ac:dyDescent="0.25"/>
  <cols>
    <col min="1" max="1" width="5.140625" customWidth="1"/>
    <col min="2" max="2" width="11.85546875" customWidth="1"/>
    <col min="3" max="4" width="9.42578125" bestFit="1" customWidth="1"/>
    <col min="5" max="5" width="12.5703125" customWidth="1"/>
    <col min="6" max="6" width="11.5703125" customWidth="1"/>
    <col min="7" max="7" width="13.140625" customWidth="1"/>
    <col min="8" max="8" width="13.85546875" bestFit="1" customWidth="1"/>
    <col min="9" max="9" width="13.7109375" customWidth="1"/>
    <col min="10" max="10" width="13.28515625" customWidth="1"/>
    <col min="11" max="11" width="15.28515625" bestFit="1" customWidth="1"/>
    <col min="12" max="12" width="13.28515625" customWidth="1"/>
    <col min="13" max="14" width="10" bestFit="1" customWidth="1"/>
    <col min="15" max="15" width="9.7109375" bestFit="1" customWidth="1"/>
    <col min="16" max="16" width="14.42578125" customWidth="1"/>
    <col min="17" max="17" width="10.140625" customWidth="1"/>
    <col min="18" max="19" width="9.5703125" bestFit="1" customWidth="1"/>
  </cols>
  <sheetData>
    <row r="1" spans="1:20" s="19" customFormat="1" ht="36" customHeight="1" x14ac:dyDescent="0.2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0" s="19" customFormat="1" ht="28.5" customHeight="1" x14ac:dyDescent="0.35">
      <c r="A2" s="178" t="s">
        <v>113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20" s="19" customFormat="1" ht="20.25" customHeight="1" x14ac:dyDescent="0.25">
      <c r="A3" s="163" t="s">
        <v>82</v>
      </c>
      <c r="B3" s="163" t="s">
        <v>83</v>
      </c>
      <c r="C3" s="163" t="s">
        <v>5</v>
      </c>
      <c r="D3" s="170" t="s">
        <v>6</v>
      </c>
      <c r="E3" s="163" t="s">
        <v>114</v>
      </c>
      <c r="F3" s="163" t="s">
        <v>115</v>
      </c>
      <c r="G3" s="163" t="s">
        <v>116</v>
      </c>
      <c r="H3" s="166" t="s">
        <v>117</v>
      </c>
      <c r="I3" s="166"/>
      <c r="J3" s="166"/>
      <c r="K3" s="167" t="s">
        <v>118</v>
      </c>
      <c r="L3" s="170" t="s">
        <v>122</v>
      </c>
      <c r="M3" s="170"/>
      <c r="N3" s="170"/>
      <c r="O3" s="170"/>
      <c r="P3" s="170" t="s">
        <v>84</v>
      </c>
      <c r="Q3" s="170"/>
      <c r="R3" s="170"/>
      <c r="S3" s="170"/>
    </row>
    <row r="4" spans="1:20" s="19" customFormat="1" ht="25.5" customHeight="1" x14ac:dyDescent="0.25">
      <c r="A4" s="164"/>
      <c r="B4" s="164"/>
      <c r="C4" s="164"/>
      <c r="D4" s="170"/>
      <c r="E4" s="164"/>
      <c r="F4" s="164"/>
      <c r="G4" s="164"/>
      <c r="H4" s="166"/>
      <c r="I4" s="166"/>
      <c r="J4" s="166"/>
      <c r="K4" s="168"/>
      <c r="L4" s="170" t="s">
        <v>8</v>
      </c>
      <c r="M4" s="166" t="s">
        <v>9</v>
      </c>
      <c r="N4" s="166" t="s">
        <v>85</v>
      </c>
      <c r="O4" s="166" t="s">
        <v>86</v>
      </c>
      <c r="P4" s="170" t="s">
        <v>123</v>
      </c>
      <c r="Q4" s="166" t="s">
        <v>12</v>
      </c>
      <c r="R4" s="166" t="s">
        <v>87</v>
      </c>
      <c r="S4" s="166" t="s">
        <v>88</v>
      </c>
    </row>
    <row r="5" spans="1:20" s="43" customFormat="1" ht="108" customHeight="1" x14ac:dyDescent="0.25">
      <c r="A5" s="165"/>
      <c r="B5" s="165"/>
      <c r="C5" s="165"/>
      <c r="D5" s="170"/>
      <c r="E5" s="165"/>
      <c r="F5" s="165"/>
      <c r="G5" s="165"/>
      <c r="H5" s="68" t="s">
        <v>15</v>
      </c>
      <c r="I5" s="68" t="s">
        <v>16</v>
      </c>
      <c r="J5" s="68" t="s">
        <v>17</v>
      </c>
      <c r="K5" s="169"/>
      <c r="L5" s="170"/>
      <c r="M5" s="166"/>
      <c r="N5" s="166"/>
      <c r="O5" s="166"/>
      <c r="P5" s="170"/>
      <c r="Q5" s="166"/>
      <c r="R5" s="166"/>
      <c r="S5" s="166"/>
      <c r="T5" s="43" t="s">
        <v>89</v>
      </c>
    </row>
    <row r="6" spans="1:20" ht="18" x14ac:dyDescent="0.25">
      <c r="A6" s="41">
        <v>1</v>
      </c>
      <c r="B6" s="41">
        <v>2</v>
      </c>
      <c r="C6" s="41">
        <v>3</v>
      </c>
      <c r="D6" s="41">
        <v>4</v>
      </c>
      <c r="E6" s="41" t="s">
        <v>18</v>
      </c>
      <c r="F6" s="41">
        <v>5</v>
      </c>
      <c r="G6" s="41" t="s">
        <v>19</v>
      </c>
      <c r="H6" s="41">
        <v>6</v>
      </c>
      <c r="I6" s="41">
        <v>7</v>
      </c>
      <c r="J6" s="41" t="s">
        <v>20</v>
      </c>
      <c r="K6" s="41" t="s">
        <v>21</v>
      </c>
      <c r="L6" s="41" t="s">
        <v>22</v>
      </c>
      <c r="M6" s="41" t="s">
        <v>23</v>
      </c>
      <c r="N6" s="41" t="s">
        <v>24</v>
      </c>
      <c r="O6" s="41" t="s">
        <v>25</v>
      </c>
      <c r="P6" s="41" t="s">
        <v>26</v>
      </c>
      <c r="Q6" s="41" t="s">
        <v>27</v>
      </c>
      <c r="R6" s="41" t="s">
        <v>28</v>
      </c>
      <c r="S6" s="41" t="s">
        <v>29</v>
      </c>
    </row>
    <row r="7" spans="1:20" s="45" customFormat="1" ht="78" customHeight="1" x14ac:dyDescent="0.25">
      <c r="A7" s="44">
        <v>1</v>
      </c>
      <c r="B7" s="44" t="s">
        <v>119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0" s="45" customFormat="1" ht="78" customHeight="1" x14ac:dyDescent="0.25">
      <c r="A8" s="44">
        <v>2</v>
      </c>
      <c r="B8" s="46" t="s">
        <v>120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20" s="45" customFormat="1" ht="78" customHeight="1" x14ac:dyDescent="0.25">
      <c r="A9" s="44">
        <v>3</v>
      </c>
      <c r="B9" s="44" t="s">
        <v>121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20" s="51" customFormat="1" ht="54" customHeight="1" x14ac:dyDescent="0.25">
      <c r="A10" s="47" t="s">
        <v>17</v>
      </c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</row>
    <row r="11" spans="1:20" s="56" customFormat="1" ht="34.5" customHeight="1" x14ac:dyDescent="0.25">
      <c r="A11" s="52" t="s">
        <v>90</v>
      </c>
      <c r="B11" s="70"/>
      <c r="C11" s="70"/>
      <c r="D11" s="70"/>
      <c r="E11" s="70"/>
      <c r="F11" s="70"/>
      <c r="G11" s="177" t="s">
        <v>91</v>
      </c>
      <c r="H11" s="177"/>
      <c r="I11" s="177"/>
      <c r="J11" s="54">
        <f>+N10</f>
        <v>0</v>
      </c>
      <c r="K11" s="177" t="s">
        <v>92</v>
      </c>
      <c r="L11" s="177"/>
      <c r="M11" s="54">
        <f>+O10</f>
        <v>0</v>
      </c>
      <c r="N11" s="70"/>
      <c r="O11" s="70" t="s">
        <v>93</v>
      </c>
      <c r="P11" s="70"/>
      <c r="Q11" s="54">
        <f>+(J11+M11)/2</f>
        <v>0</v>
      </c>
      <c r="R11" s="70"/>
      <c r="S11" s="55"/>
    </row>
  </sheetData>
  <mergeCells count="23">
    <mergeCell ref="A1:S1"/>
    <mergeCell ref="A2:S2"/>
    <mergeCell ref="A3:A5"/>
    <mergeCell ref="B3:B5"/>
    <mergeCell ref="C3:C5"/>
    <mergeCell ref="D3:D5"/>
    <mergeCell ref="E3:E5"/>
    <mergeCell ref="F3:F5"/>
    <mergeCell ref="G3:G5"/>
    <mergeCell ref="H3:J4"/>
    <mergeCell ref="S4:S5"/>
    <mergeCell ref="G11:I11"/>
    <mergeCell ref="K11:L11"/>
    <mergeCell ref="K3:K5"/>
    <mergeCell ref="L3:O3"/>
    <mergeCell ref="P3:S3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5" right="0.25" top="0.5" bottom="0.5" header="0.25" footer="0.25"/>
  <pageSetup paperSize="9" scale="65" orientation="landscape" r:id="rId1"/>
  <colBreaks count="1" manualBreakCount="1">
    <brk id="19" max="1048575" man="1"/>
  </colBreak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S18"/>
  <sheetViews>
    <sheetView view="pageBreakPreview" topLeftCell="A4" zoomScale="85" zoomScaleSheetLayoutView="85" workbookViewId="0">
      <selection activeCell="C12" sqref="C12:S12"/>
    </sheetView>
  </sheetViews>
  <sheetFormatPr defaultRowHeight="12.75" x14ac:dyDescent="0.2"/>
  <cols>
    <col min="1" max="1" width="3.5703125" style="16" customWidth="1"/>
    <col min="2" max="2" width="13" style="1" customWidth="1"/>
    <col min="3" max="3" width="11.28515625" style="1" customWidth="1"/>
    <col min="4" max="4" width="9.42578125" style="1" customWidth="1"/>
    <col min="5" max="5" width="10.85546875" style="1" customWidth="1"/>
    <col min="6" max="6" width="12.85546875" style="1" customWidth="1"/>
    <col min="7" max="7" width="15.28515625" style="1" customWidth="1"/>
    <col min="8" max="8" width="14" style="1" customWidth="1"/>
    <col min="9" max="9" width="13.5703125" style="1" customWidth="1"/>
    <col min="10" max="10" width="13.7109375" style="1" customWidth="1"/>
    <col min="11" max="11" width="14" style="1" customWidth="1"/>
    <col min="12" max="12" width="13.85546875" style="1" customWidth="1"/>
    <col min="13" max="13" width="15.42578125" style="1" customWidth="1"/>
    <col min="14" max="14" width="10.85546875" style="1" customWidth="1"/>
    <col min="15" max="15" width="11.42578125" style="1" customWidth="1"/>
    <col min="16" max="17" width="14.5703125" style="1" customWidth="1"/>
    <col min="18" max="18" width="11.85546875" style="1" customWidth="1"/>
    <col min="19" max="19" width="13" style="1" customWidth="1"/>
    <col min="20" max="257" width="9.140625" style="1"/>
    <col min="258" max="258" width="3.5703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3.5703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3.5703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3.5703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3.5703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3.5703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3.5703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3.5703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3.5703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3.5703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3.5703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3.5703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3.5703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3.5703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3.5703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3.5703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3.5703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3.5703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3.5703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3.5703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3.5703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3.5703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3.5703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3.5703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3.5703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3.5703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3.5703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3.5703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3.5703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3.5703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3.5703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3.5703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3.5703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3.5703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3.5703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3.5703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3.5703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3.5703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3.5703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3.5703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3.5703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3.5703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3.5703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3.5703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3.5703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3.5703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3.5703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3.5703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3.5703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3.5703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3.5703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3.5703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3.5703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3.5703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3.5703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3.5703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3.5703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3.5703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3.5703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3.5703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3.5703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3.5703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3.5703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19" ht="18.75" x14ac:dyDescent="0.2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9.5" customHeight="1" x14ac:dyDescent="0.25">
      <c r="A2" s="57"/>
      <c r="B2" s="148" t="s">
        <v>1</v>
      </c>
      <c r="C2" s="148"/>
      <c r="D2" s="57"/>
      <c r="E2" s="61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148" t="s">
        <v>2</v>
      </c>
      <c r="R2" s="148"/>
      <c r="S2" s="57"/>
    </row>
    <row r="3" spans="1:19" ht="48" customHeight="1" x14ac:dyDescent="0.2">
      <c r="A3" s="149" t="s">
        <v>158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1:19" s="4" customFormat="1" ht="31.5" customHeight="1" x14ac:dyDescent="0.25">
      <c r="A4" s="145" t="s">
        <v>3</v>
      </c>
      <c r="B4" s="145" t="s">
        <v>4</v>
      </c>
      <c r="C4" s="138" t="s">
        <v>5</v>
      </c>
      <c r="D4" s="145" t="s">
        <v>6</v>
      </c>
      <c r="E4" s="138" t="s">
        <v>152</v>
      </c>
      <c r="F4" s="138" t="s">
        <v>153</v>
      </c>
      <c r="G4" s="138" t="s">
        <v>149</v>
      </c>
      <c r="H4" s="141" t="s">
        <v>154</v>
      </c>
      <c r="I4" s="141"/>
      <c r="J4" s="141"/>
      <c r="K4" s="142" t="s">
        <v>134</v>
      </c>
      <c r="L4" s="145" t="s">
        <v>155</v>
      </c>
      <c r="M4" s="145"/>
      <c r="N4" s="145"/>
      <c r="O4" s="145"/>
      <c r="P4" s="145" t="s">
        <v>7</v>
      </c>
      <c r="Q4" s="145"/>
      <c r="R4" s="145"/>
      <c r="S4" s="145"/>
    </row>
    <row r="5" spans="1:19" s="4" customFormat="1" ht="15" x14ac:dyDescent="0.25">
      <c r="A5" s="145"/>
      <c r="B5" s="145"/>
      <c r="C5" s="139"/>
      <c r="D5" s="145"/>
      <c r="E5" s="139"/>
      <c r="F5" s="139"/>
      <c r="G5" s="139"/>
      <c r="H5" s="141"/>
      <c r="I5" s="141"/>
      <c r="J5" s="141"/>
      <c r="K5" s="143"/>
      <c r="L5" s="145" t="s">
        <v>8</v>
      </c>
      <c r="M5" s="141" t="s">
        <v>9</v>
      </c>
      <c r="N5" s="141" t="s">
        <v>10</v>
      </c>
      <c r="O5" s="141" t="s">
        <v>11</v>
      </c>
      <c r="P5" s="145" t="s">
        <v>132</v>
      </c>
      <c r="Q5" s="141" t="s">
        <v>12</v>
      </c>
      <c r="R5" s="141" t="s">
        <v>13</v>
      </c>
      <c r="S5" s="141" t="s">
        <v>14</v>
      </c>
    </row>
    <row r="6" spans="1:19" s="4" customFormat="1" ht="73.5" customHeight="1" x14ac:dyDescent="0.25">
      <c r="A6" s="145"/>
      <c r="B6" s="145"/>
      <c r="C6" s="140"/>
      <c r="D6" s="145"/>
      <c r="E6" s="140"/>
      <c r="F6" s="140"/>
      <c r="G6" s="140"/>
      <c r="H6" s="58" t="s">
        <v>15</v>
      </c>
      <c r="I6" s="58" t="s">
        <v>16</v>
      </c>
      <c r="J6" s="58" t="s">
        <v>17</v>
      </c>
      <c r="K6" s="144"/>
      <c r="L6" s="145"/>
      <c r="M6" s="141"/>
      <c r="N6" s="141"/>
      <c r="O6" s="141"/>
      <c r="P6" s="145"/>
      <c r="Q6" s="141"/>
      <c r="R6" s="141"/>
      <c r="S6" s="141"/>
    </row>
    <row r="7" spans="1:19" s="8" customFormat="1" ht="15" x14ac:dyDescent="0.25">
      <c r="A7" s="6">
        <v>1</v>
      </c>
      <c r="B7" s="6">
        <v>2</v>
      </c>
      <c r="C7" s="6">
        <v>3</v>
      </c>
      <c r="D7" s="6">
        <v>4</v>
      </c>
      <c r="E7" s="7" t="s">
        <v>18</v>
      </c>
      <c r="F7" s="6">
        <v>5</v>
      </c>
      <c r="G7" s="6" t="s">
        <v>19</v>
      </c>
      <c r="H7" s="6">
        <v>6</v>
      </c>
      <c r="I7" s="6">
        <v>7</v>
      </c>
      <c r="J7" s="6" t="s">
        <v>20</v>
      </c>
      <c r="K7" s="6" t="s">
        <v>21</v>
      </c>
      <c r="L7" s="6" t="s">
        <v>22</v>
      </c>
      <c r="M7" s="6" t="s">
        <v>23</v>
      </c>
      <c r="N7" s="6" t="s">
        <v>24</v>
      </c>
      <c r="O7" s="6" t="s">
        <v>25</v>
      </c>
      <c r="P7" s="6" t="s">
        <v>26</v>
      </c>
      <c r="Q7" s="6" t="s">
        <v>27</v>
      </c>
      <c r="R7" s="6" t="s">
        <v>28</v>
      </c>
      <c r="S7" s="6" t="s">
        <v>143</v>
      </c>
    </row>
    <row r="8" spans="1:19" ht="57" customHeight="1" x14ac:dyDescent="0.2">
      <c r="A8" s="9">
        <v>1</v>
      </c>
      <c r="B8" s="9" t="s">
        <v>30</v>
      </c>
      <c r="C8" s="72"/>
      <c r="D8" s="72"/>
      <c r="E8" s="72"/>
      <c r="F8" s="73"/>
      <c r="G8" s="71"/>
      <c r="H8" s="73"/>
      <c r="I8" s="73"/>
      <c r="J8" s="71"/>
      <c r="K8" s="71"/>
      <c r="L8" s="71"/>
      <c r="M8" s="71"/>
      <c r="N8" s="11"/>
      <c r="O8" s="11"/>
      <c r="P8" s="71"/>
      <c r="Q8" s="71"/>
      <c r="R8" s="11"/>
      <c r="S8" s="11"/>
    </row>
    <row r="9" spans="1:19" ht="57" customHeight="1" x14ac:dyDescent="0.2">
      <c r="A9" s="9">
        <v>2</v>
      </c>
      <c r="B9" s="9" t="s">
        <v>31</v>
      </c>
      <c r="C9" s="9"/>
      <c r="D9" s="9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57" customHeight="1" x14ac:dyDescent="0.2">
      <c r="A10" s="9">
        <v>3</v>
      </c>
      <c r="B10" s="9" t="s">
        <v>32</v>
      </c>
      <c r="C10" s="86">
        <v>16</v>
      </c>
      <c r="D10" s="86">
        <v>16</v>
      </c>
      <c r="E10" s="86">
        <f>439+565</f>
        <v>1004</v>
      </c>
      <c r="F10" s="87">
        <v>0</v>
      </c>
      <c r="G10" s="87">
        <f>G9+F10</f>
        <v>0</v>
      </c>
      <c r="H10" s="88">
        <v>3.1840277777777781</v>
      </c>
      <c r="I10" s="88">
        <v>10.291666666666666</v>
      </c>
      <c r="J10" s="88">
        <f t="shared" ref="J10" si="0">H10+I10</f>
        <v>13.475694444444445</v>
      </c>
      <c r="K10" s="88">
        <f>+K9+J10</f>
        <v>13.475694444444445</v>
      </c>
      <c r="L10" s="89">
        <f t="shared" ref="L10" si="1">+J10+F10</f>
        <v>13.475694444444445</v>
      </c>
      <c r="M10" s="90">
        <f t="shared" ref="M10" si="2">L10/C10</f>
        <v>0.84223090277777779</v>
      </c>
      <c r="N10" s="90">
        <f t="shared" ref="N10" si="3">((((C10*24*30)-(J10))*100)/(C10*24*30))</f>
        <v>99.883023485725303</v>
      </c>
      <c r="O10" s="90">
        <f t="shared" ref="O10" si="4">((((C10*24*30)-(L10))*100)/(C10*24*30))</f>
        <v>99.883023485725303</v>
      </c>
      <c r="P10" s="89">
        <f t="shared" ref="P10" si="5">G10+K10</f>
        <v>13.475694444444445</v>
      </c>
      <c r="Q10" s="90">
        <f t="shared" ref="Q10" si="6">P10/C10</f>
        <v>0.84223090277777779</v>
      </c>
      <c r="R10" s="90">
        <f t="shared" ref="R10" si="7">((((C10*24*365)-(K10))*100)/(C10*24*365))</f>
        <v>99.99038549197742</v>
      </c>
      <c r="S10" s="90">
        <f t="shared" ref="S10" si="8">((((C10*24*365)-(P10))*100)/(C10*24*365))</f>
        <v>99.99038549197742</v>
      </c>
    </row>
    <row r="11" spans="1:19" ht="57" customHeight="1" x14ac:dyDescent="0.2">
      <c r="A11" s="9">
        <v>4</v>
      </c>
      <c r="B11" s="9" t="s">
        <v>33</v>
      </c>
      <c r="C11" s="9"/>
      <c r="D11" s="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57" customHeight="1" x14ac:dyDescent="0.2">
      <c r="A12" s="9">
        <v>5</v>
      </c>
      <c r="B12" s="9" t="s">
        <v>34</v>
      </c>
      <c r="C12" s="86">
        <v>22</v>
      </c>
      <c r="D12" s="86">
        <v>22</v>
      </c>
      <c r="E12" s="86">
        <v>916</v>
      </c>
      <c r="F12" s="87">
        <v>0</v>
      </c>
      <c r="G12" s="87">
        <f>G11+F12</f>
        <v>0</v>
      </c>
      <c r="H12" s="89">
        <v>7.7797222222222215</v>
      </c>
      <c r="I12" s="89">
        <v>6.7704166666666676</v>
      </c>
      <c r="J12" s="89">
        <f>H12+I12</f>
        <v>14.550138888888888</v>
      </c>
      <c r="K12" s="89">
        <f>J12+K11</f>
        <v>14.550138888888888</v>
      </c>
      <c r="L12" s="89">
        <f t="shared" ref="L12" si="9">F12+J12</f>
        <v>14.550138888888888</v>
      </c>
      <c r="M12" s="89">
        <f t="shared" ref="M12" si="10">L12/C12</f>
        <v>0.66136994949494943</v>
      </c>
      <c r="N12" s="90">
        <f>(((C12*24*30)-(J12))*100)/(C12*24*30)</f>
        <v>99.908143062570133</v>
      </c>
      <c r="O12" s="90">
        <f>(((C12*24*30)-(L12))*100)/(C12*24*30)</f>
        <v>99.908143062570133</v>
      </c>
      <c r="P12" s="89">
        <f t="shared" ref="P12" si="11">G12+K12</f>
        <v>14.550138888888888</v>
      </c>
      <c r="Q12" s="89">
        <f t="shared" ref="Q12" si="12">P12/C12</f>
        <v>0.66136994949494943</v>
      </c>
      <c r="R12" s="90">
        <f t="shared" ref="R12" si="13">(((C12*24*30)-(K12))*100)/(C12*24*30)</f>
        <v>99.908143062570133</v>
      </c>
      <c r="S12" s="90">
        <f t="shared" ref="S12" si="14">((C12*24*30)-(P12))*100/(C12*24*30)</f>
        <v>99.908143062570133</v>
      </c>
    </row>
    <row r="13" spans="1:19" ht="57" customHeight="1" x14ac:dyDescent="0.2">
      <c r="A13" s="9">
        <v>6</v>
      </c>
      <c r="B13" s="9" t="s">
        <v>35</v>
      </c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4" customFormat="1" ht="58.5" customHeight="1" x14ac:dyDescent="0.2">
      <c r="A14" s="146" t="s">
        <v>17</v>
      </c>
      <c r="B14" s="146"/>
      <c r="C14" s="59"/>
      <c r="D14" s="59"/>
      <c r="E14" s="59"/>
      <c r="F14" s="59"/>
      <c r="G14" s="13"/>
      <c r="H14" s="59"/>
      <c r="I14" s="59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s="15" customFormat="1" ht="132.75" customHeight="1" x14ac:dyDescent="0.2">
      <c r="A15" s="147" t="s">
        <v>156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ht="96" customHeight="1" x14ac:dyDescent="0.2">
      <c r="A16" s="137" t="s">
        <v>157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</row>
    <row r="17" spans="5:5" ht="18.75" x14ac:dyDescent="0.2">
      <c r="E17" s="9"/>
    </row>
    <row r="18" spans="5:5" ht="18.75" x14ac:dyDescent="0.2">
      <c r="E18" s="9"/>
    </row>
  </sheetData>
  <mergeCells count="26">
    <mergeCell ref="A16:S16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14:B14"/>
    <mergeCell ref="A15:S15"/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</mergeCells>
  <printOptions horizontalCentered="1"/>
  <pageMargins left="0.25" right="0.25" top="0.5" bottom="0.5" header="0.25" footer="0"/>
  <pageSetup paperSize="9" scale="60" orientation="landscape" r:id="rId1"/>
  <headerFooter alignWithMargins="0">
    <oddFooter>&amp;L&amp;F format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"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F49"/>
  <sheetViews>
    <sheetView view="pageBreakPreview" topLeftCell="A38" zoomScaleSheetLayoutView="100" workbookViewId="0">
      <selection activeCell="C46" sqref="C46:S46"/>
    </sheetView>
  </sheetViews>
  <sheetFormatPr defaultRowHeight="18" x14ac:dyDescent="0.2"/>
  <cols>
    <col min="1" max="1" width="4.140625" style="16" customWidth="1"/>
    <col min="2" max="2" width="17.28515625" style="1" bestFit="1" customWidth="1"/>
    <col min="3" max="3" width="10.42578125" style="1" customWidth="1"/>
    <col min="4" max="4" width="8.7109375" style="1" customWidth="1"/>
    <col min="5" max="5" width="11.85546875" style="31" customWidth="1"/>
    <col min="6" max="6" width="15.28515625" style="1" customWidth="1"/>
    <col min="7" max="7" width="14.5703125" style="1" customWidth="1"/>
    <col min="8" max="8" width="13.42578125" style="1" customWidth="1"/>
    <col min="9" max="9" width="15.7109375" style="1" customWidth="1"/>
    <col min="10" max="10" width="12.42578125" style="1" customWidth="1"/>
    <col min="11" max="11" width="14.7109375" style="1" customWidth="1"/>
    <col min="12" max="12" width="12.42578125" style="1" customWidth="1"/>
    <col min="13" max="13" width="14.5703125" style="1" customWidth="1"/>
    <col min="14" max="14" width="12" style="1" customWidth="1"/>
    <col min="15" max="15" width="10.140625" style="1" customWidth="1"/>
    <col min="16" max="16" width="14.5703125" style="1" customWidth="1"/>
    <col min="17" max="17" width="15.5703125" style="1" customWidth="1"/>
    <col min="18" max="18" width="11.85546875" style="1" customWidth="1"/>
    <col min="19" max="19" width="11.7109375" style="1" customWidth="1"/>
    <col min="20" max="257" width="9.140625" style="1"/>
    <col min="258" max="258" width="5.42578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5.42578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5.42578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5.42578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5.42578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5.42578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5.42578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5.42578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5.42578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5.42578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5.42578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5.42578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5.42578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5.42578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5.42578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5.42578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5.42578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5.42578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5.42578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5.42578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5.42578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5.42578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5.42578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5.42578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5.42578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5.42578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5.42578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5.42578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5.42578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5.42578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5.42578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5.42578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5.42578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5.42578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5.42578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5.42578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5.42578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5.42578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5.42578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5.42578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5.42578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5.42578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5.42578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5.42578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5.42578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5.42578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5.42578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5.42578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5.42578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5.42578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5.42578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5.42578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5.42578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5.42578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5.42578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5.42578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5.42578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5.42578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5.42578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5.42578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5.42578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5.42578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5.42578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19" ht="18.75" x14ac:dyDescent="0.3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8.75" x14ac:dyDescent="0.3">
      <c r="A2" s="60"/>
      <c r="B2" s="151" t="s">
        <v>37</v>
      </c>
      <c r="C2" s="151"/>
      <c r="D2" s="60"/>
      <c r="E2" s="18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151"/>
      <c r="R2" s="151"/>
      <c r="S2" s="60"/>
    </row>
    <row r="3" spans="1:19" ht="39" customHeight="1" x14ac:dyDescent="0.35">
      <c r="A3" s="152" t="s">
        <v>159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1:19" s="19" customFormat="1" ht="31.5" customHeight="1" x14ac:dyDescent="0.25">
      <c r="A4" s="154" t="s">
        <v>38</v>
      </c>
      <c r="B4" s="154" t="s">
        <v>39</v>
      </c>
      <c r="C4" s="138" t="s">
        <v>5</v>
      </c>
      <c r="D4" s="145" t="s">
        <v>6</v>
      </c>
      <c r="E4" s="138" t="s">
        <v>160</v>
      </c>
      <c r="F4" s="138" t="s">
        <v>161</v>
      </c>
      <c r="G4" s="138" t="s">
        <v>133</v>
      </c>
      <c r="H4" s="141" t="s">
        <v>154</v>
      </c>
      <c r="I4" s="141"/>
      <c r="J4" s="141"/>
      <c r="K4" s="142" t="s">
        <v>134</v>
      </c>
      <c r="L4" s="145" t="s">
        <v>155</v>
      </c>
      <c r="M4" s="145"/>
      <c r="N4" s="145"/>
      <c r="O4" s="145"/>
      <c r="P4" s="145" t="s">
        <v>7</v>
      </c>
      <c r="Q4" s="145"/>
      <c r="R4" s="145"/>
      <c r="S4" s="145"/>
    </row>
    <row r="5" spans="1:19" s="19" customFormat="1" ht="41.25" customHeight="1" x14ac:dyDescent="0.25">
      <c r="A5" s="155"/>
      <c r="B5" s="155"/>
      <c r="C5" s="139"/>
      <c r="D5" s="145"/>
      <c r="E5" s="139"/>
      <c r="F5" s="139"/>
      <c r="G5" s="139"/>
      <c r="H5" s="141"/>
      <c r="I5" s="141"/>
      <c r="J5" s="141"/>
      <c r="K5" s="143"/>
      <c r="L5" s="145" t="s">
        <v>8</v>
      </c>
      <c r="M5" s="141" t="s">
        <v>9</v>
      </c>
      <c r="N5" s="141" t="s">
        <v>10</v>
      </c>
      <c r="O5" s="141" t="s">
        <v>11</v>
      </c>
      <c r="P5" s="145" t="s">
        <v>132</v>
      </c>
      <c r="Q5" s="141" t="s">
        <v>12</v>
      </c>
      <c r="R5" s="141" t="s">
        <v>13</v>
      </c>
      <c r="S5" s="141" t="s">
        <v>14</v>
      </c>
    </row>
    <row r="6" spans="1:19" s="19" customFormat="1" ht="48" customHeight="1" x14ac:dyDescent="0.25">
      <c r="A6" s="156"/>
      <c r="B6" s="156"/>
      <c r="C6" s="140"/>
      <c r="D6" s="145"/>
      <c r="E6" s="140"/>
      <c r="F6" s="140"/>
      <c r="G6" s="140"/>
      <c r="H6" s="58" t="s">
        <v>40</v>
      </c>
      <c r="I6" s="58" t="s">
        <v>16</v>
      </c>
      <c r="J6" s="58" t="s">
        <v>17</v>
      </c>
      <c r="K6" s="144"/>
      <c r="L6" s="145"/>
      <c r="M6" s="141"/>
      <c r="N6" s="141"/>
      <c r="O6" s="141"/>
      <c r="P6" s="145"/>
      <c r="Q6" s="141"/>
      <c r="R6" s="141"/>
      <c r="S6" s="141"/>
    </row>
    <row r="7" spans="1:19" s="21" customFormat="1" ht="19.5" customHeight="1" x14ac:dyDescent="0.2">
      <c r="A7" s="20">
        <v>1</v>
      </c>
      <c r="B7" s="20">
        <v>2</v>
      </c>
      <c r="C7" s="20">
        <v>3</v>
      </c>
      <c r="D7" s="20">
        <v>4</v>
      </c>
      <c r="E7" s="20" t="s">
        <v>18</v>
      </c>
      <c r="F7" s="20">
        <v>5</v>
      </c>
      <c r="G7" s="20" t="s">
        <v>19</v>
      </c>
      <c r="H7" s="20">
        <v>6</v>
      </c>
      <c r="I7" s="20">
        <v>7</v>
      </c>
      <c r="J7" s="20" t="s">
        <v>20</v>
      </c>
      <c r="K7" s="20" t="s">
        <v>21</v>
      </c>
      <c r="L7" s="20" t="s">
        <v>22</v>
      </c>
      <c r="M7" s="20" t="s">
        <v>23</v>
      </c>
      <c r="N7" s="20" t="s">
        <v>24</v>
      </c>
      <c r="O7" s="20" t="s">
        <v>25</v>
      </c>
      <c r="P7" s="20" t="s">
        <v>26</v>
      </c>
      <c r="Q7" s="20" t="s">
        <v>27</v>
      </c>
      <c r="R7" s="20" t="s">
        <v>28</v>
      </c>
      <c r="S7" s="20" t="s">
        <v>143</v>
      </c>
    </row>
    <row r="8" spans="1:19" s="22" customFormat="1" ht="27.75" customHeight="1" x14ac:dyDescent="0.25">
      <c r="A8" s="9">
        <v>1</v>
      </c>
      <c r="B8" s="111" t="s">
        <v>41</v>
      </c>
      <c r="C8" s="86">
        <v>3</v>
      </c>
      <c r="D8" s="86">
        <v>3</v>
      </c>
      <c r="E8" s="86">
        <v>149</v>
      </c>
      <c r="F8" s="103">
        <v>5.5555555555555552E-2</v>
      </c>
      <c r="G8" s="103">
        <v>0.22986111111111113</v>
      </c>
      <c r="H8" s="103">
        <v>2.5104166666666665</v>
      </c>
      <c r="I8" s="103">
        <v>0.38541666666666669</v>
      </c>
      <c r="J8" s="103">
        <v>2.895833333333333</v>
      </c>
      <c r="K8" s="103">
        <v>5.7916666666666661</v>
      </c>
      <c r="L8" s="103">
        <v>2.9513888888888884</v>
      </c>
      <c r="M8" s="103">
        <v>0.98379629629629617</v>
      </c>
      <c r="N8" s="90">
        <v>99.865933641975303</v>
      </c>
      <c r="O8" s="90">
        <v>99.863361625514415</v>
      </c>
      <c r="P8" s="103">
        <v>6.0215277777777771</v>
      </c>
      <c r="Q8" s="103">
        <v>2.0071759259259259</v>
      </c>
      <c r="R8" s="90">
        <v>99.731867283950621</v>
      </c>
      <c r="S8" s="90">
        <v>99.721225565843625</v>
      </c>
    </row>
    <row r="9" spans="1:19" s="22" customFormat="1" ht="27.75" customHeight="1" x14ac:dyDescent="0.25">
      <c r="A9" s="9">
        <v>2</v>
      </c>
      <c r="B9" s="111" t="s">
        <v>42</v>
      </c>
      <c r="C9" s="86">
        <v>1</v>
      </c>
      <c r="D9" s="86">
        <v>1</v>
      </c>
      <c r="E9" s="86">
        <v>28</v>
      </c>
      <c r="F9" s="103">
        <v>0.16319444444444445</v>
      </c>
      <c r="G9" s="103">
        <v>0.47152777777777777</v>
      </c>
      <c r="H9" s="103">
        <v>0.55833333333333335</v>
      </c>
      <c r="I9" s="103">
        <v>0.97291666666666676</v>
      </c>
      <c r="J9" s="103">
        <v>1.53125</v>
      </c>
      <c r="K9" s="103">
        <v>2.78125</v>
      </c>
      <c r="L9" s="103">
        <v>1.6944444444444444</v>
      </c>
      <c r="M9" s="103">
        <v>1.6944444444444444</v>
      </c>
      <c r="N9" s="90">
        <v>99.787326388888886</v>
      </c>
      <c r="O9" s="90">
        <v>99.764660493827165</v>
      </c>
      <c r="P9" s="103">
        <v>3.2527777777777778</v>
      </c>
      <c r="Q9" s="103">
        <v>3.2527777777777778</v>
      </c>
      <c r="R9" s="90">
        <v>99.613715277777786</v>
      </c>
      <c r="S9" s="90">
        <v>99.548225308641975</v>
      </c>
    </row>
    <row r="10" spans="1:19" s="22" customFormat="1" ht="27.75" customHeight="1" x14ac:dyDescent="0.25">
      <c r="A10" s="9">
        <v>3</v>
      </c>
      <c r="B10" s="111" t="s">
        <v>46</v>
      </c>
      <c r="C10" s="9"/>
      <c r="D10" s="9"/>
      <c r="E10" s="1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25" customFormat="1" ht="27.75" customHeight="1" x14ac:dyDescent="0.25">
      <c r="A11" s="9">
        <v>4</v>
      </c>
      <c r="B11" s="111" t="s">
        <v>43</v>
      </c>
      <c r="C11" s="23"/>
      <c r="D11" s="23"/>
      <c r="E11" s="10"/>
      <c r="F11" s="24"/>
      <c r="G11" s="11"/>
      <c r="H11" s="11"/>
      <c r="I11" s="11"/>
      <c r="J11" s="11"/>
      <c r="K11" s="11"/>
      <c r="L11" s="11"/>
      <c r="M11" s="11"/>
      <c r="N11" s="11"/>
      <c r="O11" s="11"/>
      <c r="P11" s="24"/>
      <c r="Q11" s="24"/>
      <c r="R11" s="11"/>
      <c r="S11" s="11"/>
    </row>
    <row r="12" spans="1:19" s="22" customFormat="1" ht="27.75" customHeight="1" x14ac:dyDescent="0.25">
      <c r="A12" s="9">
        <v>5</v>
      </c>
      <c r="B12" s="111" t="s">
        <v>44</v>
      </c>
      <c r="C12" s="9"/>
      <c r="D12" s="9"/>
      <c r="E12" s="1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22" customFormat="1" ht="27.75" customHeight="1" x14ac:dyDescent="0.25">
      <c r="A13" s="9">
        <v>6</v>
      </c>
      <c r="B13" s="111" t="s">
        <v>64</v>
      </c>
      <c r="C13" s="86">
        <v>5</v>
      </c>
      <c r="D13" s="86">
        <v>5</v>
      </c>
      <c r="E13" s="86">
        <v>125</v>
      </c>
      <c r="F13" s="103">
        <v>6.9444444444444441E-3</v>
      </c>
      <c r="G13" s="103">
        <f>+F13+G10</f>
        <v>6.9444444444444441E-3</v>
      </c>
      <c r="H13" s="103">
        <v>0.84722222222222221</v>
      </c>
      <c r="I13" s="103">
        <v>3.4965277777777781</v>
      </c>
      <c r="J13" s="103">
        <f t="shared" ref="J13:J14" si="0">+H13+I13</f>
        <v>4.34375</v>
      </c>
      <c r="K13" s="103">
        <f>+J13+K10</f>
        <v>4.34375</v>
      </c>
      <c r="L13" s="103">
        <f t="shared" ref="L13" si="1">+F13+J13</f>
        <v>4.3506944444444446</v>
      </c>
      <c r="M13" s="88">
        <f t="shared" ref="M13:M14" si="2">+L13/C13</f>
        <v>0.87013888888888891</v>
      </c>
      <c r="N13" s="90">
        <f>+((C13*24*31)-J13)/(C13*24*31)*100</f>
        <v>99.883232526881713</v>
      </c>
      <c r="O13" s="90">
        <f>+((C13*24*31)-L13)/(C13*24*31)*100</f>
        <v>99.883045848267628</v>
      </c>
      <c r="P13" s="103">
        <f>+G13+K13</f>
        <v>4.3506944444444446</v>
      </c>
      <c r="Q13" s="103">
        <f t="shared" ref="Q13:Q14" si="3">+P13/C13</f>
        <v>0.87013888888888891</v>
      </c>
      <c r="R13" s="90">
        <f>+((C13*24*31)-K13)/(C13*24*31)*100</f>
        <v>99.883232526881713</v>
      </c>
      <c r="S13" s="90">
        <f>+((C13*24*31)-(G13+K13))*100/(C13*24*31)</f>
        <v>99.883045848267628</v>
      </c>
    </row>
    <row r="14" spans="1:19" s="22" customFormat="1" ht="27.75" customHeight="1" x14ac:dyDescent="0.25">
      <c r="A14" s="9">
        <v>7</v>
      </c>
      <c r="B14" s="111" t="s">
        <v>45</v>
      </c>
      <c r="C14" s="86">
        <v>2</v>
      </c>
      <c r="D14" s="86">
        <v>2</v>
      </c>
      <c r="E14" s="86">
        <f>114+104</f>
        <v>218</v>
      </c>
      <c r="F14" s="103">
        <v>6.9444444444444441E-3</v>
      </c>
      <c r="G14" s="103">
        <f>+F14+G11</f>
        <v>6.9444444444444441E-3</v>
      </c>
      <c r="H14" s="103">
        <v>5.4090277777777773</v>
      </c>
      <c r="I14" s="103">
        <v>0.62569444444444444</v>
      </c>
      <c r="J14" s="103">
        <f t="shared" si="0"/>
        <v>6.0347222222222214</v>
      </c>
      <c r="K14" s="103">
        <f>+J14+K11</f>
        <v>6.0347222222222214</v>
      </c>
      <c r="L14" s="103">
        <f>+F14+J14</f>
        <v>6.0416666666666661</v>
      </c>
      <c r="M14" s="88">
        <f t="shared" si="2"/>
        <v>3.020833333333333</v>
      </c>
      <c r="N14" s="90">
        <f>+((C14*24*31)-J14)/(C14*24*31)*100</f>
        <v>99.594440710872163</v>
      </c>
      <c r="O14" s="90">
        <f>+((C14*24*31)-L14)/(C14*24*31)*100</f>
        <v>99.593974014336922</v>
      </c>
      <c r="P14" s="103">
        <f>+G14+K14</f>
        <v>6.0416666666666661</v>
      </c>
      <c r="Q14" s="103">
        <f t="shared" si="3"/>
        <v>3.020833333333333</v>
      </c>
      <c r="R14" s="90">
        <f>+((C14*24*31)-K14)/(C14*24*31)*100</f>
        <v>99.594440710872163</v>
      </c>
      <c r="S14" s="90">
        <f>+((C14*24*31)-(G14+K14))*100/(C14*24*31)</f>
        <v>99.593974014336908</v>
      </c>
    </row>
    <row r="15" spans="1:19" s="22" customFormat="1" ht="27.75" customHeight="1" x14ac:dyDescent="0.25">
      <c r="A15" s="9">
        <v>8</v>
      </c>
      <c r="B15" s="111" t="s">
        <v>47</v>
      </c>
      <c r="C15" s="9"/>
      <c r="D15" s="9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22" customFormat="1" ht="27.75" customHeight="1" x14ac:dyDescent="0.25">
      <c r="A16" s="9">
        <v>9</v>
      </c>
      <c r="B16" s="111" t="s">
        <v>48</v>
      </c>
      <c r="C16" s="9"/>
      <c r="D16" s="9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27" customFormat="1" ht="27.75" customHeight="1" x14ac:dyDescent="0.25">
      <c r="A17" s="9">
        <v>10</v>
      </c>
      <c r="B17" s="111" t="s">
        <v>50</v>
      </c>
      <c r="C17" s="10"/>
      <c r="D17" s="10"/>
      <c r="E17" s="10"/>
      <c r="F17" s="26"/>
      <c r="G17" s="11"/>
      <c r="H17" s="11"/>
      <c r="I17" s="11"/>
      <c r="J17" s="11"/>
      <c r="K17" s="11"/>
      <c r="L17" s="11"/>
      <c r="M17" s="11"/>
      <c r="N17" s="11"/>
      <c r="O17" s="11"/>
      <c r="P17" s="26"/>
      <c r="Q17" s="26"/>
      <c r="R17" s="11"/>
      <c r="S17" s="11"/>
    </row>
    <row r="18" spans="1:19" s="27" customFormat="1" ht="27.75" customHeight="1" x14ac:dyDescent="0.25">
      <c r="A18" s="9">
        <v>11</v>
      </c>
      <c r="B18" s="111" t="s">
        <v>51</v>
      </c>
      <c r="C18" s="10"/>
      <c r="D18" s="10"/>
      <c r="E18" s="10"/>
      <c r="F18" s="26"/>
      <c r="G18" s="11"/>
      <c r="H18" s="11"/>
      <c r="I18" s="11"/>
      <c r="J18" s="11"/>
      <c r="K18" s="11"/>
      <c r="L18" s="11"/>
      <c r="M18" s="11"/>
      <c r="N18" s="11"/>
      <c r="O18" s="11"/>
      <c r="P18" s="26"/>
      <c r="Q18" s="26"/>
      <c r="R18" s="11"/>
      <c r="S18" s="11"/>
    </row>
    <row r="19" spans="1:19" s="27" customFormat="1" ht="27.75" customHeight="1" x14ac:dyDescent="0.25">
      <c r="A19" s="9">
        <v>12</v>
      </c>
      <c r="B19" s="111" t="s">
        <v>61</v>
      </c>
      <c r="C19" s="10"/>
      <c r="D19" s="10"/>
      <c r="E19" s="10"/>
      <c r="F19" s="26"/>
      <c r="G19" s="11"/>
      <c r="H19" s="11"/>
      <c r="I19" s="11"/>
      <c r="J19" s="11"/>
      <c r="K19" s="11"/>
      <c r="L19" s="11"/>
      <c r="M19" s="11"/>
      <c r="N19" s="11"/>
      <c r="O19" s="11"/>
      <c r="P19" s="26"/>
      <c r="Q19" s="26"/>
      <c r="R19" s="11"/>
      <c r="S19" s="11"/>
    </row>
    <row r="20" spans="1:19" s="27" customFormat="1" ht="27.75" customHeight="1" x14ac:dyDescent="0.25">
      <c r="A20" s="9">
        <v>13</v>
      </c>
      <c r="B20" s="111" t="s">
        <v>69</v>
      </c>
      <c r="C20" s="10"/>
      <c r="D20" s="10"/>
      <c r="E20" s="10"/>
      <c r="F20" s="26"/>
      <c r="G20" s="11"/>
      <c r="H20" s="11"/>
      <c r="I20" s="11"/>
      <c r="J20" s="11"/>
      <c r="K20" s="11"/>
      <c r="L20" s="11"/>
      <c r="M20" s="11"/>
      <c r="N20" s="11"/>
      <c r="O20" s="11"/>
      <c r="P20" s="26"/>
      <c r="Q20" s="26"/>
      <c r="R20" s="11"/>
      <c r="S20" s="11"/>
    </row>
    <row r="21" spans="1:19" s="27" customFormat="1" ht="27.75" customHeight="1" x14ac:dyDescent="0.25">
      <c r="A21" s="9">
        <v>14</v>
      </c>
      <c r="B21" s="111" t="s">
        <v>222</v>
      </c>
      <c r="C21" s="10"/>
      <c r="D21" s="10"/>
      <c r="E21" s="10"/>
      <c r="F21" s="26"/>
      <c r="G21" s="11"/>
      <c r="H21" s="11"/>
      <c r="I21" s="11"/>
      <c r="J21" s="11"/>
      <c r="K21" s="11"/>
      <c r="L21" s="11"/>
      <c r="M21" s="11"/>
      <c r="N21" s="11"/>
      <c r="O21" s="11"/>
      <c r="P21" s="26"/>
      <c r="Q21" s="26"/>
      <c r="R21" s="11"/>
      <c r="S21" s="11"/>
    </row>
    <row r="22" spans="1:19" s="27" customFormat="1" ht="27.75" customHeight="1" x14ac:dyDescent="0.25">
      <c r="A22" s="9">
        <v>15</v>
      </c>
      <c r="B22" s="111" t="s">
        <v>52</v>
      </c>
      <c r="C22" s="10"/>
      <c r="D22" s="10"/>
      <c r="E22" s="10"/>
      <c r="F22" s="26"/>
      <c r="G22" s="11"/>
      <c r="H22" s="11"/>
      <c r="I22" s="11"/>
      <c r="J22" s="11"/>
      <c r="K22" s="11"/>
      <c r="L22" s="11"/>
      <c r="M22" s="11"/>
      <c r="N22" s="11"/>
      <c r="O22" s="11"/>
      <c r="P22" s="26"/>
      <c r="Q22" s="26"/>
      <c r="R22" s="11"/>
      <c r="S22" s="11"/>
    </row>
    <row r="23" spans="1:19" s="27" customFormat="1" ht="27.75" customHeight="1" x14ac:dyDescent="0.25">
      <c r="A23" s="9">
        <v>17</v>
      </c>
      <c r="B23" s="111" t="s">
        <v>53</v>
      </c>
      <c r="C23" s="10"/>
      <c r="D23" s="10"/>
      <c r="E23" s="10"/>
      <c r="F23" s="26"/>
      <c r="G23" s="11"/>
      <c r="H23" s="11"/>
      <c r="I23" s="11"/>
      <c r="J23" s="11"/>
      <c r="K23" s="11"/>
      <c r="L23" s="11"/>
      <c r="M23" s="11"/>
      <c r="N23" s="11"/>
      <c r="O23" s="11"/>
      <c r="P23" s="26"/>
      <c r="Q23" s="26"/>
      <c r="R23" s="11"/>
      <c r="S23" s="11"/>
    </row>
    <row r="24" spans="1:19" s="27" customFormat="1" ht="27.75" customHeight="1" x14ac:dyDescent="0.25">
      <c r="A24" s="9">
        <v>17</v>
      </c>
      <c r="B24" s="111" t="s">
        <v>49</v>
      </c>
      <c r="C24" s="10"/>
      <c r="D24" s="10"/>
      <c r="E24" s="10"/>
      <c r="F24" s="26"/>
      <c r="G24" s="11"/>
      <c r="H24" s="11"/>
      <c r="I24" s="11"/>
      <c r="J24" s="11"/>
      <c r="K24" s="11"/>
      <c r="L24" s="11"/>
      <c r="M24" s="11"/>
      <c r="N24" s="11"/>
      <c r="O24" s="11"/>
      <c r="P24" s="26"/>
      <c r="Q24" s="26"/>
      <c r="R24" s="11"/>
      <c r="S24" s="11"/>
    </row>
    <row r="25" spans="1:19" s="27" customFormat="1" ht="27.75" customHeight="1" x14ac:dyDescent="0.25">
      <c r="A25" s="9">
        <v>18</v>
      </c>
      <c r="B25" s="111" t="s">
        <v>58</v>
      </c>
      <c r="C25" s="86">
        <v>4</v>
      </c>
      <c r="D25" s="86">
        <v>4</v>
      </c>
      <c r="E25" s="127">
        <v>36</v>
      </c>
      <c r="F25" s="89">
        <v>1.6666666666666666E-2</v>
      </c>
      <c r="G25" s="88">
        <v>2.6388888888888889E-2</v>
      </c>
      <c r="H25" s="89">
        <v>0</v>
      </c>
      <c r="I25" s="89">
        <v>2.4999999999999998E-2</v>
      </c>
      <c r="J25" s="89">
        <f t="shared" ref="J25:J26" si="4">H25+I25</f>
        <v>2.4999999999999998E-2</v>
      </c>
      <c r="K25" s="89">
        <v>9.1666666666666674E-2</v>
      </c>
      <c r="L25" s="89">
        <f t="shared" ref="L25:L26" si="5">F25+J25</f>
        <v>4.1666666666666664E-2</v>
      </c>
      <c r="M25" s="87">
        <f t="shared" ref="M25:M26" si="6">L25/C25</f>
        <v>1.0416666666666666E-2</v>
      </c>
      <c r="N25" s="90">
        <f t="shared" ref="N25:N26" si="7">((C25*24*30)-(J25))*100/(C25*24*30)</f>
        <v>99.999131944444443</v>
      </c>
      <c r="O25" s="90">
        <f t="shared" ref="O25:O26" si="8">((C25*24*30)-(L27))*100/(C25*24*30)</f>
        <v>100</v>
      </c>
      <c r="P25" s="89">
        <f t="shared" ref="P25:P26" si="9">G25+K25</f>
        <v>0.11805555555555557</v>
      </c>
      <c r="Q25" s="89">
        <f t="shared" ref="Q25:Q26" si="10">P25/C25</f>
        <v>2.9513888888888892E-2</v>
      </c>
      <c r="R25" s="90">
        <f t="shared" ref="R25:R26" si="11">((C25*24*30)-(K25))*100/(C25*24*30)</f>
        <v>99.996817129629619</v>
      </c>
      <c r="S25" s="90">
        <f t="shared" ref="S25:S26" si="12">((C25*24*30)-(P25))*100/(C25*24*30)</f>
        <v>99.99590084876543</v>
      </c>
    </row>
    <row r="26" spans="1:19" s="22" customFormat="1" ht="27.75" customHeight="1" x14ac:dyDescent="0.25">
      <c r="A26" s="9">
        <v>19</v>
      </c>
      <c r="B26" s="111" t="s">
        <v>55</v>
      </c>
      <c r="C26" s="86">
        <v>6</v>
      </c>
      <c r="D26" s="86">
        <v>6</v>
      </c>
      <c r="E26" s="86">
        <v>67</v>
      </c>
      <c r="F26" s="88">
        <v>0.22222222222222221</v>
      </c>
      <c r="G26" s="88">
        <v>0.28472222222222221</v>
      </c>
      <c r="H26" s="88">
        <v>2.4305555555555556E-2</v>
      </c>
      <c r="I26" s="89">
        <v>5.9027777777777783E-2</v>
      </c>
      <c r="J26" s="89">
        <f t="shared" si="4"/>
        <v>8.3333333333333343E-2</v>
      </c>
      <c r="K26" s="88">
        <v>0.12430555555555556</v>
      </c>
      <c r="L26" s="89">
        <f t="shared" si="5"/>
        <v>0.30555555555555558</v>
      </c>
      <c r="M26" s="87">
        <f t="shared" si="6"/>
        <v>5.092592592592593E-2</v>
      </c>
      <c r="N26" s="90">
        <f t="shared" si="7"/>
        <v>99.99807098765433</v>
      </c>
      <c r="O26" s="90">
        <f t="shared" si="8"/>
        <v>100</v>
      </c>
      <c r="P26" s="89">
        <f t="shared" si="9"/>
        <v>0.40902777777777777</v>
      </c>
      <c r="Q26" s="89">
        <f t="shared" si="10"/>
        <v>6.8171296296296299E-2</v>
      </c>
      <c r="R26" s="90">
        <f t="shared" si="11"/>
        <v>99.997122556584372</v>
      </c>
      <c r="S26" s="90">
        <f t="shared" si="12"/>
        <v>99.9905317644033</v>
      </c>
    </row>
    <row r="27" spans="1:19" s="22" customFormat="1" ht="27.75" customHeight="1" x14ac:dyDescent="0.25">
      <c r="A27" s="9">
        <v>20</v>
      </c>
      <c r="B27" s="111" t="s">
        <v>56</v>
      </c>
      <c r="C27" s="9"/>
      <c r="D27" s="9"/>
      <c r="E27" s="9"/>
      <c r="F27" s="2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s="22" customFormat="1" ht="27.75" customHeight="1" x14ac:dyDescent="0.25">
      <c r="A28" s="9">
        <v>21</v>
      </c>
      <c r="B28" s="111" t="s">
        <v>54</v>
      </c>
      <c r="C28" s="9"/>
      <c r="D28" s="9"/>
      <c r="E28" s="9"/>
      <c r="F28" s="26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</row>
    <row r="29" spans="1:19" s="22" customFormat="1" ht="27.75" customHeight="1" x14ac:dyDescent="0.25">
      <c r="A29" s="9">
        <v>22</v>
      </c>
      <c r="B29" s="111" t="s">
        <v>57</v>
      </c>
      <c r="C29" s="9"/>
      <c r="D29" s="9"/>
      <c r="E29" s="9"/>
      <c r="F29" s="26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</row>
    <row r="30" spans="1:19" s="22" customFormat="1" ht="27.75" customHeight="1" x14ac:dyDescent="0.25">
      <c r="A30" s="9">
        <v>23</v>
      </c>
      <c r="B30" s="111" t="s">
        <v>60</v>
      </c>
      <c r="C30" s="9"/>
      <c r="D30" s="9"/>
      <c r="E30" s="9"/>
      <c r="F30" s="26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</row>
    <row r="31" spans="1:19" s="22" customFormat="1" ht="27.75" customHeight="1" x14ac:dyDescent="0.25">
      <c r="A31" s="9">
        <v>24</v>
      </c>
      <c r="B31" s="111" t="s">
        <v>59</v>
      </c>
      <c r="C31" s="9"/>
      <c r="D31" s="9"/>
      <c r="E31" s="9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</row>
    <row r="32" spans="1:19" s="22" customFormat="1" ht="27.75" customHeight="1" x14ac:dyDescent="0.25">
      <c r="A32" s="9">
        <v>25</v>
      </c>
      <c r="B32" s="111" t="s">
        <v>62</v>
      </c>
      <c r="C32" s="9"/>
      <c r="D32" s="9"/>
      <c r="E32" s="9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</row>
    <row r="33" spans="1:84" s="22" customFormat="1" ht="27.75" customHeight="1" x14ac:dyDescent="0.25">
      <c r="A33" s="9">
        <v>26</v>
      </c>
      <c r="B33" s="111" t="s">
        <v>63</v>
      </c>
      <c r="C33" s="9"/>
      <c r="D33" s="9"/>
      <c r="E33" s="9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84" s="22" customFormat="1" ht="27.75" customHeight="1" x14ac:dyDescent="0.25">
      <c r="A34" s="9">
        <v>27</v>
      </c>
      <c r="B34" s="111" t="s">
        <v>65</v>
      </c>
      <c r="C34" s="91">
        <v>1</v>
      </c>
      <c r="D34" s="91">
        <v>1</v>
      </c>
      <c r="E34" s="91">
        <f>79+51</f>
        <v>130</v>
      </c>
      <c r="F34" s="92">
        <v>0</v>
      </c>
      <c r="G34" s="92">
        <f>+F34+G42</f>
        <v>1.0277777777777777</v>
      </c>
      <c r="H34" s="92">
        <v>0.625</v>
      </c>
      <c r="I34" s="92">
        <v>6.25E-2</v>
      </c>
      <c r="J34" s="92">
        <f t="shared" ref="J34:J35" si="13">+H34+I34</f>
        <v>0.6875</v>
      </c>
      <c r="K34" s="93">
        <f t="shared" ref="K34:K35" si="14">+J34</f>
        <v>0.6875</v>
      </c>
      <c r="L34" s="93">
        <f t="shared" ref="L34:L35" si="15">+F34+J34</f>
        <v>0.6875</v>
      </c>
      <c r="M34" s="93">
        <f t="shared" ref="M34:M35" si="16">+L34/C34</f>
        <v>0.6875</v>
      </c>
      <c r="N34" s="94">
        <f t="shared" ref="N34:N35" si="17">+((C34*24*30)-J34)/(C34*24*30)*100</f>
        <v>99.904513888888886</v>
      </c>
      <c r="O34" s="94">
        <f t="shared" ref="O34:O35" si="18">+((C34*24*30)-L34)/(C34*24*30)*100</f>
        <v>99.904513888888886</v>
      </c>
      <c r="P34" s="93">
        <f t="shared" ref="P34:P35" si="19">+G34+K34</f>
        <v>1.7152777777777777</v>
      </c>
      <c r="Q34" s="93">
        <f t="shared" ref="Q34:Q35" si="20">+P34/C34</f>
        <v>1.7152777777777777</v>
      </c>
      <c r="R34" s="94">
        <f t="shared" ref="R34:R35" si="21">+((C34*24*30)-K34)/(C34*24*30)*100</f>
        <v>99.904513888888886</v>
      </c>
      <c r="S34" s="94">
        <f t="shared" ref="S34:S35" si="22">+((C34*24*30)-(G34+K34))*100/(C34*24*30)</f>
        <v>99.761766975308632</v>
      </c>
    </row>
    <row r="35" spans="1:84" s="22" customFormat="1" ht="27.75" customHeight="1" x14ac:dyDescent="0.25">
      <c r="A35" s="9">
        <v>28</v>
      </c>
      <c r="B35" s="111" t="s">
        <v>66</v>
      </c>
      <c r="C35" s="86">
        <v>4</v>
      </c>
      <c r="D35" s="86">
        <v>4</v>
      </c>
      <c r="E35" s="86">
        <v>190</v>
      </c>
      <c r="F35" s="92">
        <v>0</v>
      </c>
      <c r="G35" s="92">
        <f>+G43+F35</f>
        <v>0</v>
      </c>
      <c r="H35" s="92">
        <v>2.7673611111111112</v>
      </c>
      <c r="I35" s="92">
        <v>1.2604166666666667</v>
      </c>
      <c r="J35" s="92">
        <f t="shared" si="13"/>
        <v>4.0277777777777777</v>
      </c>
      <c r="K35" s="93">
        <f t="shared" si="14"/>
        <v>4.0277777777777777</v>
      </c>
      <c r="L35" s="93">
        <f t="shared" si="15"/>
        <v>4.0277777777777777</v>
      </c>
      <c r="M35" s="93">
        <f t="shared" si="16"/>
        <v>1.0069444444444444</v>
      </c>
      <c r="N35" s="94">
        <f t="shared" si="17"/>
        <v>99.860146604938265</v>
      </c>
      <c r="O35" s="94">
        <f t="shared" si="18"/>
        <v>99.860146604938265</v>
      </c>
      <c r="P35" s="93">
        <f t="shared" si="19"/>
        <v>4.0277777777777777</v>
      </c>
      <c r="Q35" s="93">
        <f t="shared" si="20"/>
        <v>1.0069444444444444</v>
      </c>
      <c r="R35" s="94">
        <f t="shared" si="21"/>
        <v>99.860146604938265</v>
      </c>
      <c r="S35" s="94">
        <f t="shared" si="22"/>
        <v>99.860146604938265</v>
      </c>
    </row>
    <row r="36" spans="1:84" s="22" customFormat="1" ht="27.75" customHeight="1" x14ac:dyDescent="0.25">
      <c r="A36" s="9">
        <v>29</v>
      </c>
      <c r="B36" s="111" t="s">
        <v>67</v>
      </c>
      <c r="C36" s="9"/>
      <c r="D36" s="9"/>
      <c r="E36" s="9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</row>
    <row r="37" spans="1:84" s="22" customFormat="1" ht="27.75" customHeight="1" x14ac:dyDescent="0.25">
      <c r="A37" s="9">
        <v>30</v>
      </c>
      <c r="B37" s="111" t="s">
        <v>71</v>
      </c>
      <c r="C37" s="86">
        <v>3</v>
      </c>
      <c r="D37" s="86">
        <v>3</v>
      </c>
      <c r="E37" s="96">
        <v>98</v>
      </c>
      <c r="F37" s="114">
        <v>0.34930555555555554</v>
      </c>
      <c r="G37" s="114">
        <v>0.71180555555555558</v>
      </c>
      <c r="H37" s="114">
        <v>1.9583333333333335</v>
      </c>
      <c r="I37" s="114">
        <v>4.7111111111111104</v>
      </c>
      <c r="J37" s="114">
        <v>6.6694444444444443</v>
      </c>
      <c r="K37" s="114">
        <v>9.2395833333333321</v>
      </c>
      <c r="L37" s="114">
        <v>7.0187499999999998</v>
      </c>
      <c r="M37" s="114">
        <v>2.3395833333333331</v>
      </c>
      <c r="N37" s="110">
        <v>92.828554360812419</v>
      </c>
      <c r="O37" s="110">
        <v>92.452956989247312</v>
      </c>
      <c r="P37" s="114">
        <v>9.9513888888888875</v>
      </c>
      <c r="Q37" s="114">
        <v>3.3171296296296293</v>
      </c>
      <c r="R37" s="110">
        <v>94.951047358834245</v>
      </c>
      <c r="S37" s="110">
        <v>94.562082574377655</v>
      </c>
    </row>
    <row r="38" spans="1:84" s="22" customFormat="1" ht="27.75" customHeight="1" x14ac:dyDescent="0.25">
      <c r="A38" s="9">
        <v>31</v>
      </c>
      <c r="B38" s="111" t="s">
        <v>223</v>
      </c>
      <c r="C38" s="86">
        <v>1</v>
      </c>
      <c r="D38" s="86">
        <v>1</v>
      </c>
      <c r="E38" s="96">
        <v>100</v>
      </c>
      <c r="F38" s="114">
        <v>0.57986111111111105</v>
      </c>
      <c r="G38" s="114">
        <v>1.2951388888888888</v>
      </c>
      <c r="H38" s="114">
        <v>1.3020833333333333</v>
      </c>
      <c r="I38" s="114">
        <v>0.37152777777777773</v>
      </c>
      <c r="J38" s="114">
        <v>1.6736111111111109</v>
      </c>
      <c r="K38" s="114">
        <v>2.2013888888888888</v>
      </c>
      <c r="L38" s="114">
        <v>2.2534722222222219</v>
      </c>
      <c r="M38" s="114">
        <v>2.2534722222222219</v>
      </c>
      <c r="N38" s="110">
        <v>94.601254480286741</v>
      </c>
      <c r="O38" s="110">
        <v>92.730734767025098</v>
      </c>
      <c r="P38" s="114">
        <v>3.4965277777777777</v>
      </c>
      <c r="Q38" s="114">
        <v>3.4965277777777777</v>
      </c>
      <c r="R38" s="110">
        <v>96.391165755919857</v>
      </c>
      <c r="S38" s="110">
        <v>94.267987249544632</v>
      </c>
    </row>
    <row r="39" spans="1:84" s="22" customFormat="1" ht="27.75" customHeight="1" x14ac:dyDescent="0.25">
      <c r="A39" s="9">
        <v>32</v>
      </c>
      <c r="B39" s="111" t="s">
        <v>221</v>
      </c>
      <c r="C39" s="86">
        <v>1</v>
      </c>
      <c r="D39" s="86">
        <v>1</v>
      </c>
      <c r="E39" s="96">
        <v>108</v>
      </c>
      <c r="F39" s="114">
        <v>3.8194444444444441E-2</v>
      </c>
      <c r="G39" s="114">
        <v>0.28125</v>
      </c>
      <c r="H39" s="114">
        <v>1.2041666666666666</v>
      </c>
      <c r="I39" s="114">
        <v>0.81041666666666667</v>
      </c>
      <c r="J39" s="114">
        <v>2.0145833333333334</v>
      </c>
      <c r="K39" s="114">
        <v>3.05</v>
      </c>
      <c r="L39" s="114">
        <v>2.052777777777778</v>
      </c>
      <c r="M39" s="114">
        <v>2.052777777777778</v>
      </c>
      <c r="N39" s="110">
        <v>93.501344086021504</v>
      </c>
      <c r="O39" s="110">
        <v>93.378136200716838</v>
      </c>
      <c r="P39" s="114">
        <v>3.3312499999999998</v>
      </c>
      <c r="Q39" s="114">
        <v>3.3312499999999998</v>
      </c>
      <c r="R39" s="110">
        <v>95</v>
      </c>
      <c r="S39" s="110">
        <v>94.538934426229517</v>
      </c>
    </row>
    <row r="40" spans="1:84" s="22" customFormat="1" ht="27.75" customHeight="1" x14ac:dyDescent="0.25">
      <c r="A40" s="9">
        <v>33</v>
      </c>
      <c r="B40" s="111" t="s">
        <v>224</v>
      </c>
      <c r="C40" s="86">
        <v>1</v>
      </c>
      <c r="D40" s="86">
        <v>1</v>
      </c>
      <c r="E40" s="96">
        <v>87</v>
      </c>
      <c r="F40" s="114">
        <v>7.2916666666666657E-2</v>
      </c>
      <c r="G40" s="114">
        <v>0.15277777777777779</v>
      </c>
      <c r="H40" s="114">
        <v>0.52430555555555547</v>
      </c>
      <c r="I40" s="114">
        <v>0.3923611111111111</v>
      </c>
      <c r="J40" s="114">
        <v>0.91666666666666652</v>
      </c>
      <c r="K40" s="114">
        <v>1.1041666666666665</v>
      </c>
      <c r="L40" s="114">
        <v>0.98958333333333315</v>
      </c>
      <c r="M40" s="114">
        <v>0.98958333333333315</v>
      </c>
      <c r="N40" s="110">
        <v>97.043010752688161</v>
      </c>
      <c r="O40" s="110">
        <v>96.807795698924735</v>
      </c>
      <c r="P40" s="114">
        <v>1.2569444444444442</v>
      </c>
      <c r="Q40" s="114">
        <v>1.2569444444444442</v>
      </c>
      <c r="R40" s="110">
        <v>98.189890710382528</v>
      </c>
      <c r="S40" s="110">
        <v>97.939435336976317</v>
      </c>
    </row>
    <row r="41" spans="1:84" s="22" customFormat="1" ht="27.75" customHeight="1" x14ac:dyDescent="0.25">
      <c r="A41" s="9">
        <v>34</v>
      </c>
      <c r="B41" s="111" t="s">
        <v>68</v>
      </c>
      <c r="C41" s="86">
        <v>2</v>
      </c>
      <c r="D41" s="86">
        <v>2</v>
      </c>
      <c r="E41" s="96">
        <v>281</v>
      </c>
      <c r="F41" s="114">
        <v>0.2638888888888889</v>
      </c>
      <c r="G41" s="114">
        <v>0.30208333333333331</v>
      </c>
      <c r="H41" s="114">
        <v>3.78125</v>
      </c>
      <c r="I41" s="114">
        <v>1.0208333333333333</v>
      </c>
      <c r="J41" s="114">
        <v>4.802083333333333</v>
      </c>
      <c r="K41" s="114">
        <v>6.8576388888888884</v>
      </c>
      <c r="L41" s="114">
        <v>5.0659722222222223</v>
      </c>
      <c r="M41" s="114">
        <v>2.5329861111111112</v>
      </c>
      <c r="N41" s="110">
        <v>99.666521990740748</v>
      </c>
      <c r="O41" s="110">
        <v>99.648196373456798</v>
      </c>
      <c r="P41" s="114">
        <v>7.1597222222222214</v>
      </c>
      <c r="Q41" s="114">
        <v>3.5798611111111107</v>
      </c>
      <c r="R41" s="110">
        <v>99.76579102155435</v>
      </c>
      <c r="S41" s="110">
        <v>99.755473967820294</v>
      </c>
    </row>
    <row r="42" spans="1:84" s="22" customFormat="1" ht="27.75" customHeight="1" x14ac:dyDescent="0.25">
      <c r="A42" s="9">
        <v>35</v>
      </c>
      <c r="B42" s="111" t="s">
        <v>70</v>
      </c>
      <c r="C42" s="86">
        <v>4</v>
      </c>
      <c r="D42" s="86">
        <v>4</v>
      </c>
      <c r="E42" s="96">
        <v>334</v>
      </c>
      <c r="F42" s="114">
        <v>0.93055555555555547</v>
      </c>
      <c r="G42" s="114">
        <v>1.0277777777777777</v>
      </c>
      <c r="H42" s="114">
        <v>3.4756944444444446</v>
      </c>
      <c r="I42" s="114">
        <v>2.2638888888888888</v>
      </c>
      <c r="J42" s="114">
        <v>5.7395833333333339</v>
      </c>
      <c r="K42" s="114">
        <v>10.319444444444445</v>
      </c>
      <c r="L42" s="114">
        <v>6.6701388888888893</v>
      </c>
      <c r="M42" s="114">
        <v>1.6675347222222223</v>
      </c>
      <c r="N42" s="110">
        <v>95.371303763440864</v>
      </c>
      <c r="O42" s="110">
        <v>94.620855734767034</v>
      </c>
      <c r="P42" s="114">
        <v>11.347222222222221</v>
      </c>
      <c r="Q42" s="114">
        <v>2.8368055555555554</v>
      </c>
      <c r="R42" s="110">
        <v>95.770719489981786</v>
      </c>
      <c r="S42" s="110">
        <v>95.349499089253186</v>
      </c>
    </row>
    <row r="43" spans="1:84" s="22" customFormat="1" ht="23.25" customHeight="1" x14ac:dyDescent="0.25">
      <c r="A43" s="9">
        <v>36</v>
      </c>
      <c r="B43" s="111" t="s">
        <v>225</v>
      </c>
      <c r="C43" s="9"/>
      <c r="D43" s="9"/>
      <c r="E43" s="9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</row>
    <row r="44" spans="1:84" s="22" customFormat="1" ht="27.75" customHeight="1" x14ac:dyDescent="0.25">
      <c r="A44" s="9">
        <v>37</v>
      </c>
      <c r="B44" s="111" t="s">
        <v>226</v>
      </c>
    </row>
    <row r="45" spans="1:84" s="22" customFormat="1" ht="27.75" customHeight="1" x14ac:dyDescent="0.25">
      <c r="A45" s="9">
        <v>38</v>
      </c>
      <c r="B45" s="111" t="s">
        <v>72</v>
      </c>
    </row>
    <row r="46" spans="1:84" s="22" customFormat="1" ht="27.75" customHeight="1" x14ac:dyDescent="0.25">
      <c r="A46" s="9">
        <v>39</v>
      </c>
      <c r="B46" s="112" t="s">
        <v>73</v>
      </c>
      <c r="C46" s="86">
        <v>13</v>
      </c>
      <c r="D46" s="86">
        <v>13</v>
      </c>
      <c r="E46" s="86">
        <v>929</v>
      </c>
      <c r="F46" s="135">
        <v>16.32</v>
      </c>
      <c r="G46" s="135">
        <v>24.53</v>
      </c>
      <c r="H46" s="135">
        <v>291.49</v>
      </c>
      <c r="I46" s="135">
        <v>213.06</v>
      </c>
      <c r="J46" s="135">
        <v>504.55</v>
      </c>
      <c r="K46" s="90">
        <v>867.90000000000009</v>
      </c>
      <c r="L46" s="135">
        <v>520.87</v>
      </c>
      <c r="M46" s="90">
        <v>40.066923076923075</v>
      </c>
      <c r="N46" s="90">
        <v>94.783395368072803</v>
      </c>
      <c r="O46" s="90">
        <v>94.61466087675764</v>
      </c>
      <c r="P46" s="90">
        <v>892.43000000000006</v>
      </c>
      <c r="Q46" s="90">
        <v>68.648461538461547</v>
      </c>
      <c r="R46" s="90">
        <v>95.439785624211837</v>
      </c>
      <c r="S46" s="90">
        <v>95.310897435897431</v>
      </c>
    </row>
    <row r="47" spans="1:84" s="7" customFormat="1" ht="27.75" customHeight="1" x14ac:dyDescent="0.25">
      <c r="A47" s="180" t="s">
        <v>17</v>
      </c>
      <c r="B47" s="180"/>
      <c r="C47" s="59"/>
      <c r="D47" s="59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</row>
    <row r="48" spans="1:84" s="15" customFormat="1" ht="119.25" customHeight="1" x14ac:dyDescent="0.25">
      <c r="A48" s="181" t="s">
        <v>162</v>
      </c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</row>
    <row r="49" spans="1:19" ht="87" customHeight="1" x14ac:dyDescent="0.25">
      <c r="A49" s="179" t="s">
        <v>163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</row>
  </sheetData>
  <mergeCells count="26">
    <mergeCell ref="A49:S49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47:B47"/>
    <mergeCell ref="A48:S48"/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</mergeCells>
  <printOptions horizontalCentered="1"/>
  <pageMargins left="0.25" right="0.25" top="0.5" bottom="0.5" header="0.25" footer="0"/>
  <pageSetup paperSize="9" scale="59" orientation="landscape" r:id="rId1"/>
  <headerFooter alignWithMargins="0">
    <oddHeader>&amp;RFormat-II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W36"/>
  <sheetViews>
    <sheetView view="pageBreakPreview" topLeftCell="A7" zoomScale="85" zoomScaleNormal="130" zoomScaleSheetLayoutView="85" workbookViewId="0">
      <selection activeCell="C17" sqref="C17"/>
    </sheetView>
  </sheetViews>
  <sheetFormatPr defaultRowHeight="12.75" x14ac:dyDescent="0.2"/>
  <cols>
    <col min="1" max="1" width="4.5703125" style="16" customWidth="1"/>
    <col min="2" max="2" width="13.42578125" style="1" customWidth="1"/>
    <col min="3" max="3" width="8.7109375" style="1" customWidth="1"/>
    <col min="4" max="4" width="9.5703125" style="1" customWidth="1"/>
    <col min="5" max="5" width="12.85546875" style="1" customWidth="1"/>
    <col min="6" max="6" width="13.28515625" style="1" customWidth="1"/>
    <col min="7" max="7" width="14.5703125" style="42" customWidth="1"/>
    <col min="8" max="8" width="14.42578125" style="1" customWidth="1"/>
    <col min="9" max="9" width="16.5703125" style="1" customWidth="1"/>
    <col min="10" max="10" width="14.5703125" style="1" customWidth="1"/>
    <col min="11" max="11" width="16.140625" style="42" customWidth="1"/>
    <col min="12" max="12" width="14.7109375" style="1" customWidth="1"/>
    <col min="13" max="13" width="11" style="1" customWidth="1"/>
    <col min="14" max="14" width="10.85546875" style="1" customWidth="1"/>
    <col min="15" max="15" width="12.28515625" style="1" customWidth="1"/>
    <col min="16" max="16" width="16.140625" style="1" customWidth="1"/>
    <col min="17" max="17" width="12.85546875" style="1" customWidth="1"/>
    <col min="18" max="18" width="11.85546875" style="1" customWidth="1"/>
    <col min="19" max="19" width="12.28515625" style="1" customWidth="1"/>
    <col min="20" max="257" width="9.140625" style="1"/>
    <col min="258" max="258" width="3.5703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3.5703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3.5703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3.5703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3.5703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3.5703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3.5703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3.5703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3.5703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3.5703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3.5703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3.5703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3.5703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3.5703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3.5703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3.5703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3.5703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3.5703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3.5703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3.5703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3.5703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3.5703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3.5703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3.5703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3.5703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3.5703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3.5703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3.5703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3.5703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3.5703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3.5703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3.5703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3.5703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3.5703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3.5703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3.5703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3.5703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3.5703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3.5703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3.5703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3.5703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3.5703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3.5703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3.5703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3.5703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3.5703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3.5703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3.5703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3.5703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3.5703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3.5703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3.5703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3.5703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3.5703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3.5703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3.5703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3.5703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3.5703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3.5703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3.5703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3.5703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3.5703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3.5703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23" ht="23.25" customHeight="1" x14ac:dyDescent="0.2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3" ht="18" x14ac:dyDescent="0.25">
      <c r="A2" s="61"/>
      <c r="B2" s="173" t="s">
        <v>75</v>
      </c>
      <c r="C2" s="173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173" t="s">
        <v>76</v>
      </c>
      <c r="R2" s="173"/>
      <c r="S2" s="61"/>
    </row>
    <row r="3" spans="1:23" ht="38.25" customHeight="1" x14ac:dyDescent="0.3">
      <c r="A3" s="174" t="s">
        <v>164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23" s="19" customFormat="1" ht="31.5" customHeight="1" x14ac:dyDescent="0.25">
      <c r="A4" s="176" t="s">
        <v>77</v>
      </c>
      <c r="B4" s="176" t="s">
        <v>78</v>
      </c>
      <c r="C4" s="163" t="s">
        <v>5</v>
      </c>
      <c r="D4" s="170" t="s">
        <v>6</v>
      </c>
      <c r="E4" s="163" t="s">
        <v>160</v>
      </c>
      <c r="F4" s="163" t="s">
        <v>161</v>
      </c>
      <c r="G4" s="163" t="s">
        <v>148</v>
      </c>
      <c r="H4" s="166" t="s">
        <v>154</v>
      </c>
      <c r="I4" s="166"/>
      <c r="J4" s="166"/>
      <c r="K4" s="167" t="s">
        <v>131</v>
      </c>
      <c r="L4" s="170" t="s">
        <v>165</v>
      </c>
      <c r="M4" s="170"/>
      <c r="N4" s="170"/>
      <c r="O4" s="170"/>
      <c r="P4" s="170" t="s">
        <v>7</v>
      </c>
      <c r="Q4" s="170"/>
      <c r="R4" s="170"/>
      <c r="S4" s="170"/>
    </row>
    <row r="5" spans="1:23" s="19" customFormat="1" ht="12" customHeight="1" x14ac:dyDescent="0.25">
      <c r="A5" s="176"/>
      <c r="B5" s="176"/>
      <c r="C5" s="164"/>
      <c r="D5" s="170"/>
      <c r="E5" s="164"/>
      <c r="F5" s="164"/>
      <c r="G5" s="164"/>
      <c r="H5" s="166"/>
      <c r="I5" s="166"/>
      <c r="J5" s="166"/>
      <c r="K5" s="168"/>
      <c r="L5" s="170" t="s">
        <v>8</v>
      </c>
      <c r="M5" s="166" t="s">
        <v>9</v>
      </c>
      <c r="N5" s="166" t="s">
        <v>10</v>
      </c>
      <c r="O5" s="166" t="s">
        <v>11</v>
      </c>
      <c r="P5" s="170" t="s">
        <v>132</v>
      </c>
      <c r="Q5" s="166" t="s">
        <v>12</v>
      </c>
      <c r="R5" s="166" t="s">
        <v>13</v>
      </c>
      <c r="S5" s="166" t="s">
        <v>14</v>
      </c>
    </row>
    <row r="6" spans="1:23" s="19" customFormat="1" ht="93.75" customHeight="1" x14ac:dyDescent="0.25">
      <c r="A6" s="176"/>
      <c r="B6" s="176"/>
      <c r="C6" s="165"/>
      <c r="D6" s="170"/>
      <c r="E6" s="165"/>
      <c r="F6" s="165"/>
      <c r="G6" s="165"/>
      <c r="H6" s="62" t="s">
        <v>40</v>
      </c>
      <c r="I6" s="62" t="s">
        <v>16</v>
      </c>
      <c r="J6" s="62" t="s">
        <v>17</v>
      </c>
      <c r="K6" s="169"/>
      <c r="L6" s="170"/>
      <c r="M6" s="166"/>
      <c r="N6" s="166"/>
      <c r="O6" s="166"/>
      <c r="P6" s="170"/>
      <c r="Q6" s="166"/>
      <c r="R6" s="166"/>
      <c r="S6" s="166"/>
    </row>
    <row r="7" spans="1:23" s="21" customFormat="1" ht="22.5" customHeight="1" x14ac:dyDescent="0.2">
      <c r="A7" s="7">
        <v>1</v>
      </c>
      <c r="B7" s="7">
        <v>2</v>
      </c>
      <c r="C7" s="7">
        <v>3</v>
      </c>
      <c r="D7" s="7">
        <v>4</v>
      </c>
      <c r="E7" s="7" t="s">
        <v>18</v>
      </c>
      <c r="F7" s="7">
        <v>5</v>
      </c>
      <c r="G7" s="7" t="s">
        <v>19</v>
      </c>
      <c r="H7" s="7">
        <v>6</v>
      </c>
      <c r="I7" s="7">
        <v>7</v>
      </c>
      <c r="J7" s="7" t="s">
        <v>20</v>
      </c>
      <c r="K7" s="7" t="s">
        <v>21</v>
      </c>
      <c r="L7" s="7" t="s">
        <v>22</v>
      </c>
      <c r="M7" s="7" t="s">
        <v>23</v>
      </c>
      <c r="N7" s="7" t="s">
        <v>24</v>
      </c>
      <c r="O7" s="7" t="s">
        <v>25</v>
      </c>
      <c r="P7" s="7" t="s">
        <v>26</v>
      </c>
      <c r="Q7" s="7" t="s">
        <v>27</v>
      </c>
      <c r="R7" s="7" t="s">
        <v>28</v>
      </c>
      <c r="S7" s="7" t="s">
        <v>29</v>
      </c>
    </row>
    <row r="8" spans="1:23" s="34" customFormat="1" ht="39.75" customHeight="1" x14ac:dyDescent="0.25">
      <c r="A8" s="10">
        <v>1</v>
      </c>
      <c r="B8" s="10" t="s">
        <v>79</v>
      </c>
      <c r="C8" s="86">
        <v>149</v>
      </c>
      <c r="D8" s="86">
        <v>149</v>
      </c>
      <c r="E8" s="86">
        <v>6775</v>
      </c>
      <c r="F8" s="103">
        <v>5.5555555555555552E-2</v>
      </c>
      <c r="G8" s="103">
        <v>0.22986111111111113</v>
      </c>
      <c r="H8" s="103">
        <v>159.60555555555555</v>
      </c>
      <c r="I8" s="103">
        <v>74.11944444444444</v>
      </c>
      <c r="J8" s="103">
        <v>233.72499999999999</v>
      </c>
      <c r="K8" s="103">
        <v>396.39652777777781</v>
      </c>
      <c r="L8" s="103">
        <v>233.78055555555554</v>
      </c>
      <c r="M8" s="103">
        <v>1.5689970171513794</v>
      </c>
      <c r="N8" s="90">
        <v>99.789163419210496</v>
      </c>
      <c r="O8" s="90">
        <v>99.789113304146326</v>
      </c>
      <c r="P8" s="103">
        <v>396.62638888888893</v>
      </c>
      <c r="Q8" s="103">
        <v>2.6619220730797912</v>
      </c>
      <c r="R8" s="90">
        <v>99.642422126201751</v>
      </c>
      <c r="S8" s="90">
        <v>99.642214775123676</v>
      </c>
    </row>
    <row r="9" spans="1:23" s="37" customFormat="1" ht="39.75" customHeight="1" x14ac:dyDescent="0.25">
      <c r="A9" s="35">
        <v>2</v>
      </c>
      <c r="B9" s="9" t="s">
        <v>80</v>
      </c>
      <c r="C9" s="9"/>
      <c r="D9" s="10"/>
      <c r="E9" s="10"/>
      <c r="F9" s="36"/>
      <c r="G9" s="33"/>
      <c r="H9" s="36"/>
      <c r="I9" s="36"/>
      <c r="J9" s="33"/>
      <c r="K9" s="33"/>
      <c r="L9" s="36"/>
      <c r="M9" s="33"/>
      <c r="N9" s="33"/>
      <c r="O9" s="33"/>
      <c r="P9" s="36"/>
      <c r="Q9" s="36"/>
      <c r="R9" s="33"/>
      <c r="S9" s="33"/>
    </row>
    <row r="10" spans="1:23" s="37" customFormat="1" ht="39.75" customHeight="1" x14ac:dyDescent="0.25">
      <c r="A10" s="10">
        <v>3</v>
      </c>
      <c r="B10" s="9" t="s">
        <v>64</v>
      </c>
      <c r="C10" s="86">
        <v>57</v>
      </c>
      <c r="D10" s="86">
        <v>53</v>
      </c>
      <c r="E10" s="86">
        <v>1534</v>
      </c>
      <c r="F10" s="124">
        <v>6.9444444444444441E-3</v>
      </c>
      <c r="G10" s="123">
        <v>1.7361111111111112E-2</v>
      </c>
      <c r="H10" s="103">
        <v>70.791203703703701</v>
      </c>
      <c r="I10" s="103">
        <v>98.712962962962962</v>
      </c>
      <c r="J10" s="103">
        <v>169.50416666666666</v>
      </c>
      <c r="K10" s="103">
        <v>237.00763888888886</v>
      </c>
      <c r="L10" s="103">
        <v>169.51805555555555</v>
      </c>
      <c r="M10" s="103">
        <v>5.8931712962962957</v>
      </c>
      <c r="N10" s="90">
        <v>99.600301436835821</v>
      </c>
      <c r="O10" s="90">
        <v>99.600268686201758</v>
      </c>
      <c r="P10" s="103">
        <v>237.04236111111109</v>
      </c>
      <c r="Q10" s="103">
        <v>4.1586379142300194</v>
      </c>
      <c r="R10" s="90">
        <v>99.441125167683239</v>
      </c>
      <c r="S10" s="90">
        <v>99.441084229390682</v>
      </c>
    </row>
    <row r="11" spans="1:23" s="37" customFormat="1" ht="39.75" customHeight="1" x14ac:dyDescent="0.25">
      <c r="A11" s="10">
        <v>4</v>
      </c>
      <c r="B11" s="9" t="s">
        <v>31</v>
      </c>
      <c r="C11" s="9"/>
      <c r="D11" s="10"/>
      <c r="E11" s="10"/>
      <c r="F11" s="36"/>
      <c r="G11" s="33"/>
      <c r="H11" s="36"/>
      <c r="I11" s="36"/>
      <c r="J11" s="33"/>
      <c r="K11" s="33"/>
      <c r="L11" s="36"/>
      <c r="M11" s="33"/>
      <c r="N11" s="33"/>
      <c r="O11" s="33"/>
      <c r="P11" s="36"/>
      <c r="Q11" s="36"/>
      <c r="R11" s="33"/>
      <c r="S11" s="33"/>
    </row>
    <row r="12" spans="1:23" s="37" customFormat="1" ht="39.75" customHeight="1" x14ac:dyDescent="0.25">
      <c r="A12" s="35">
        <v>5</v>
      </c>
      <c r="B12" s="9" t="s">
        <v>32</v>
      </c>
      <c r="C12" s="107">
        <v>129</v>
      </c>
      <c r="D12" s="107">
        <v>129</v>
      </c>
      <c r="E12" s="107">
        <f>1353+750+1230+1011+1139+305+648+302</f>
        <v>6738</v>
      </c>
      <c r="F12" s="108">
        <v>0</v>
      </c>
      <c r="G12" s="108">
        <f>+G11+F12</f>
        <v>0</v>
      </c>
      <c r="H12" s="108">
        <v>196.70069444444445</v>
      </c>
      <c r="I12" s="109">
        <v>75.123611111111117</v>
      </c>
      <c r="J12" s="103">
        <f t="shared" ref="J12" si="0">H12+I12</f>
        <v>271.82430555555555</v>
      </c>
      <c r="K12" s="97">
        <f>+K11+J12</f>
        <v>271.82430555555555</v>
      </c>
      <c r="L12" s="103">
        <f t="shared" ref="L12" si="1">J12+F12</f>
        <v>271.82430555555555</v>
      </c>
      <c r="M12" s="97">
        <v>36.600214637714636</v>
      </c>
      <c r="N12" s="104">
        <f t="shared" ref="N12" si="2">+((C12*18*31)-J12)/(C12*18*31)*100</f>
        <v>99.622371835242774</v>
      </c>
      <c r="O12" s="104">
        <f t="shared" ref="O12" si="3">+((C12*18*31)-L12)/(C12*18*31)*100</f>
        <v>99.622371835242774</v>
      </c>
      <c r="P12" s="97">
        <v>1927.5256944444443</v>
      </c>
      <c r="Q12" s="97">
        <v>14.942059646856157</v>
      </c>
      <c r="R12" s="105">
        <f t="shared" ref="R12" si="4">((((C12*18*365)-(K12))*100)/(C12*18*365))</f>
        <v>99.967927470938434</v>
      </c>
      <c r="S12" s="110">
        <f>+(S11+R12)/2</f>
        <v>49.983963735469217</v>
      </c>
      <c r="W12" s="37">
        <v>84581.34</v>
      </c>
    </row>
    <row r="13" spans="1:23" s="37" customFormat="1" ht="39.75" customHeight="1" x14ac:dyDescent="0.25">
      <c r="A13" s="10">
        <v>6</v>
      </c>
      <c r="B13" s="9" t="s">
        <v>67</v>
      </c>
      <c r="C13" s="9"/>
      <c r="D13" s="10"/>
      <c r="E13" s="10"/>
      <c r="F13" s="36"/>
      <c r="G13" s="33"/>
      <c r="H13" s="36"/>
      <c r="I13" s="36"/>
      <c r="J13" s="33"/>
      <c r="K13" s="33"/>
      <c r="L13" s="36"/>
      <c r="M13" s="33"/>
      <c r="N13" s="33"/>
      <c r="O13" s="33"/>
      <c r="P13" s="36"/>
      <c r="Q13" s="36"/>
      <c r="R13" s="33"/>
      <c r="S13" s="33"/>
    </row>
    <row r="14" spans="1:23" s="22" customFormat="1" ht="39.75" customHeight="1" x14ac:dyDescent="0.25">
      <c r="A14" s="10">
        <v>7</v>
      </c>
      <c r="B14" s="9" t="s">
        <v>33</v>
      </c>
      <c r="C14" s="9"/>
      <c r="D14" s="10"/>
      <c r="E14" s="10"/>
      <c r="F14" s="36"/>
      <c r="G14" s="33"/>
      <c r="H14" s="36"/>
      <c r="I14" s="36"/>
      <c r="J14" s="33"/>
      <c r="K14" s="33"/>
      <c r="L14" s="36"/>
      <c r="M14" s="33"/>
      <c r="N14" s="33"/>
      <c r="O14" s="33"/>
      <c r="P14" s="36"/>
      <c r="Q14" s="36"/>
      <c r="R14" s="33"/>
      <c r="S14" s="33"/>
    </row>
    <row r="15" spans="1:23" s="22" customFormat="1" ht="39.75" customHeight="1" x14ac:dyDescent="0.25">
      <c r="A15" s="35">
        <v>8</v>
      </c>
      <c r="B15" s="9" t="s">
        <v>34</v>
      </c>
      <c r="C15" s="129">
        <v>75</v>
      </c>
      <c r="D15" s="129">
        <v>75</v>
      </c>
      <c r="E15" s="125">
        <v>598</v>
      </c>
      <c r="F15" s="126">
        <v>5.2083333333333336E-2</v>
      </c>
      <c r="G15" s="126">
        <v>8.4027777777777771E-2</v>
      </c>
      <c r="H15" s="130">
        <v>8.3333333333333332E-3</v>
      </c>
      <c r="I15" s="126">
        <v>0.68402777777777779</v>
      </c>
      <c r="J15" s="131">
        <f t="shared" ref="J15" si="5">I15+H15</f>
        <v>0.69236111111111109</v>
      </c>
      <c r="K15" s="130">
        <v>3.526388888888889</v>
      </c>
      <c r="L15" s="131">
        <f t="shared" ref="L15" si="6">F15+J15</f>
        <v>0.74444444444444446</v>
      </c>
      <c r="M15" s="131">
        <f t="shared" ref="M15" si="7">L15/C15</f>
        <v>9.9259259259259266E-3</v>
      </c>
      <c r="N15" s="81">
        <f t="shared" ref="N15" si="8">((C15*24*30)-(J15))*100/(C15*24*30)</f>
        <v>99.998717849794247</v>
      </c>
      <c r="O15" s="81">
        <f t="shared" ref="O15" si="9">((C15*24*30)-(K15))*100/(C15*24*30)</f>
        <v>99.993469650205753</v>
      </c>
      <c r="P15" s="131">
        <f t="shared" ref="P15" si="10">G15+K15</f>
        <v>3.6104166666666666</v>
      </c>
      <c r="Q15" s="131">
        <f t="shared" ref="Q15" si="11">P15/C15</f>
        <v>4.8138888888888891E-2</v>
      </c>
      <c r="R15" s="81">
        <f t="shared" ref="R15:S15" si="12">((C15*24*30)-(K15))*100/(C15*24*30)</f>
        <v>99.993469650205753</v>
      </c>
      <c r="S15" s="81">
        <f t="shared" si="12"/>
        <v>99.998621399176969</v>
      </c>
    </row>
    <row r="16" spans="1:23" s="37" customFormat="1" ht="39.75" customHeight="1" x14ac:dyDescent="0.25">
      <c r="A16" s="10">
        <v>9</v>
      </c>
      <c r="B16" s="9" t="s">
        <v>35</v>
      </c>
      <c r="C16" s="9"/>
      <c r="D16" s="10"/>
      <c r="E16" s="10"/>
      <c r="F16" s="36"/>
      <c r="G16" s="33"/>
      <c r="H16" s="36"/>
      <c r="I16" s="36"/>
      <c r="J16" s="33"/>
      <c r="K16" s="33"/>
      <c r="L16" s="36"/>
      <c r="M16" s="33"/>
      <c r="N16" s="33"/>
      <c r="O16" s="33"/>
      <c r="P16" s="36"/>
      <c r="Q16" s="36"/>
      <c r="R16" s="33"/>
      <c r="S16" s="33"/>
    </row>
    <row r="17" spans="1:19" s="37" customFormat="1" ht="39.75" customHeight="1" x14ac:dyDescent="0.25">
      <c r="A17" s="10">
        <v>10</v>
      </c>
      <c r="B17" s="29" t="s">
        <v>73</v>
      </c>
      <c r="C17" s="100">
        <f t="shared" ref="C17:I17" si="13">SUM(C8:C16)</f>
        <v>410</v>
      </c>
      <c r="D17" s="100">
        <f t="shared" si="13"/>
        <v>406</v>
      </c>
      <c r="E17" s="100">
        <f t="shared" si="13"/>
        <v>15645</v>
      </c>
      <c r="F17" s="119">
        <f t="shared" si="13"/>
        <v>0.11458333333333334</v>
      </c>
      <c r="G17" s="119">
        <f t="shared" si="13"/>
        <v>0.33124999999999999</v>
      </c>
      <c r="H17" s="119">
        <f t="shared" si="13"/>
        <v>427.10578703703703</v>
      </c>
      <c r="I17" s="119">
        <f t="shared" si="13"/>
        <v>248.6400462962963</v>
      </c>
      <c r="J17" s="119">
        <f>H17+I17</f>
        <v>675.74583333333339</v>
      </c>
      <c r="K17" s="119">
        <f>SUM(K8:K16)</f>
        <v>908.75486111111115</v>
      </c>
      <c r="L17" s="119">
        <f>SUM(L8:L16)</f>
        <v>675.86736111111111</v>
      </c>
      <c r="M17" s="119">
        <f>L17/C17</f>
        <v>1.6484569783197831</v>
      </c>
      <c r="N17" s="121">
        <f>AVERAGE(N8:N16)</f>
        <v>99.752638635270841</v>
      </c>
      <c r="O17" s="121">
        <f>AVERAGE(O8:O16)</f>
        <v>99.751305868949146</v>
      </c>
      <c r="P17" s="121">
        <f>+G17+K17</f>
        <v>909.08611111111111</v>
      </c>
      <c r="Q17" s="119">
        <f>P17/C17</f>
        <v>2.2172831978319785</v>
      </c>
      <c r="R17" s="121">
        <f>AVERAGE(R8:R16)</f>
        <v>99.761236103757284</v>
      </c>
      <c r="S17" s="121">
        <f>AVERAGE(S8:S16)</f>
        <v>87.266471034790129</v>
      </c>
    </row>
    <row r="18" spans="1:19" s="37" customFormat="1" ht="39.75" customHeight="1" x14ac:dyDescent="0.25">
      <c r="A18" s="35">
        <v>11</v>
      </c>
      <c r="B18" s="29" t="s">
        <v>124</v>
      </c>
      <c r="C18" s="29"/>
      <c r="D18" s="10"/>
      <c r="E18" s="28"/>
      <c r="F18" s="38"/>
      <c r="G18" s="33"/>
      <c r="H18" s="38"/>
      <c r="I18" s="38"/>
      <c r="J18" s="33"/>
      <c r="K18" s="33"/>
      <c r="L18" s="38"/>
      <c r="M18" s="33"/>
      <c r="N18" s="33"/>
      <c r="O18" s="33"/>
      <c r="P18" s="38"/>
      <c r="Q18" s="38"/>
      <c r="R18" s="33"/>
      <c r="S18" s="33"/>
    </row>
    <row r="19" spans="1:19" s="37" customFormat="1" ht="39.75" customHeight="1" x14ac:dyDescent="0.25">
      <c r="A19" s="10">
        <v>12</v>
      </c>
      <c r="B19" s="29" t="s">
        <v>56</v>
      </c>
      <c r="C19" s="29"/>
      <c r="D19" s="10"/>
      <c r="E19" s="28"/>
      <c r="F19" s="38"/>
      <c r="G19" s="33"/>
      <c r="H19" s="38"/>
      <c r="I19" s="38"/>
      <c r="J19" s="33"/>
      <c r="K19" s="33"/>
      <c r="L19" s="38"/>
      <c r="M19" s="33"/>
      <c r="N19" s="33"/>
      <c r="O19" s="33"/>
      <c r="P19" s="38"/>
      <c r="Q19" s="38"/>
      <c r="R19" s="33"/>
      <c r="S19" s="33"/>
    </row>
    <row r="20" spans="1:19" s="41" customFormat="1" ht="39.75" customHeight="1" x14ac:dyDescent="0.25">
      <c r="A20" s="146" t="s">
        <v>17</v>
      </c>
      <c r="B20" s="146"/>
      <c r="C20" s="59"/>
      <c r="D20" s="59"/>
      <c r="E20" s="13"/>
      <c r="F20" s="13"/>
      <c r="G20" s="33"/>
      <c r="H20" s="13"/>
      <c r="I20" s="13"/>
      <c r="J20" s="39"/>
      <c r="K20" s="39"/>
      <c r="L20" s="40"/>
      <c r="M20" s="39"/>
      <c r="N20" s="39"/>
      <c r="O20" s="39"/>
      <c r="P20" s="40"/>
      <c r="Q20" s="40"/>
      <c r="R20" s="39"/>
      <c r="S20" s="39"/>
    </row>
    <row r="21" spans="1:19" s="15" customFormat="1" ht="135" customHeight="1" x14ac:dyDescent="0.25">
      <c r="A21" s="171" t="s">
        <v>166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</row>
    <row r="22" spans="1:19" ht="104.25" customHeight="1" x14ac:dyDescent="0.25">
      <c r="A22" s="162" t="s">
        <v>167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</row>
    <row r="29" spans="1:19" x14ac:dyDescent="0.2">
      <c r="N29" s="1">
        <f>164/2</f>
        <v>82</v>
      </c>
      <c r="O29" s="1">
        <f>82-20</f>
        <v>62</v>
      </c>
    </row>
    <row r="32" spans="1:19" x14ac:dyDescent="0.2">
      <c r="F32" s="1">
        <f>144-119</f>
        <v>25</v>
      </c>
    </row>
    <row r="36" spans="12:12" x14ac:dyDescent="0.2">
      <c r="L36" s="1">
        <f>148-128</f>
        <v>20</v>
      </c>
    </row>
  </sheetData>
  <mergeCells count="26">
    <mergeCell ref="A22:S22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20:B20"/>
    <mergeCell ref="A21:S21"/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</mergeCells>
  <printOptions horizontalCentered="1"/>
  <pageMargins left="0.25" right="0.25" top="0.5" bottom="0.5" header="0.25" footer="0"/>
  <pageSetup paperSize="9" scale="60" orientation="landscape" r:id="rId1"/>
  <headerFooter alignWithMargins="0">
    <oddFooter>&amp;L&amp;F format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11"/>
  <sheetViews>
    <sheetView view="pageBreakPreview" topLeftCell="A13" zoomScale="78" zoomScaleNormal="55" zoomScaleSheetLayoutView="78" workbookViewId="0">
      <selection activeCell="C7" sqref="C7:T7"/>
    </sheetView>
  </sheetViews>
  <sheetFormatPr defaultRowHeight="15" x14ac:dyDescent="0.25"/>
  <cols>
    <col min="1" max="1" width="5.140625" customWidth="1"/>
    <col min="2" max="2" width="11.85546875" customWidth="1"/>
    <col min="3" max="4" width="9.42578125" bestFit="1" customWidth="1"/>
    <col min="5" max="5" width="12.5703125" customWidth="1"/>
    <col min="6" max="6" width="11.5703125" customWidth="1"/>
    <col min="7" max="7" width="13.140625" customWidth="1"/>
    <col min="8" max="8" width="13.85546875" bestFit="1" customWidth="1"/>
    <col min="9" max="9" width="13.7109375" customWidth="1"/>
    <col min="10" max="10" width="13.28515625" customWidth="1"/>
    <col min="11" max="11" width="15.28515625" bestFit="1" customWidth="1"/>
    <col min="12" max="12" width="13.28515625" customWidth="1"/>
    <col min="13" max="14" width="10" bestFit="1" customWidth="1"/>
    <col min="15" max="15" width="9.7109375" bestFit="1" customWidth="1"/>
    <col min="16" max="16" width="14.42578125" customWidth="1"/>
    <col min="17" max="17" width="10.140625" customWidth="1"/>
    <col min="18" max="19" width="9.5703125" bestFit="1" customWidth="1"/>
  </cols>
  <sheetData>
    <row r="1" spans="1:20" s="19" customFormat="1" ht="36" customHeight="1" x14ac:dyDescent="0.25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20" s="19" customFormat="1" ht="28.5" customHeight="1" x14ac:dyDescent="0.35">
      <c r="A2" s="178" t="s">
        <v>187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</row>
    <row r="3" spans="1:20" s="19" customFormat="1" ht="20.25" customHeight="1" x14ac:dyDescent="0.25">
      <c r="A3" s="163" t="s">
        <v>82</v>
      </c>
      <c r="B3" s="163" t="s">
        <v>83</v>
      </c>
      <c r="C3" s="163" t="s">
        <v>5</v>
      </c>
      <c r="D3" s="170" t="s">
        <v>6</v>
      </c>
      <c r="E3" s="163" t="s">
        <v>188</v>
      </c>
      <c r="F3" s="163" t="s">
        <v>189</v>
      </c>
      <c r="G3" s="163" t="s">
        <v>135</v>
      </c>
      <c r="H3" s="166" t="s">
        <v>190</v>
      </c>
      <c r="I3" s="166"/>
      <c r="J3" s="166"/>
      <c r="K3" s="167" t="s">
        <v>136</v>
      </c>
      <c r="L3" s="170" t="s">
        <v>191</v>
      </c>
      <c r="M3" s="170"/>
      <c r="N3" s="170"/>
      <c r="O3" s="170"/>
      <c r="P3" s="170" t="s">
        <v>84</v>
      </c>
      <c r="Q3" s="170"/>
      <c r="R3" s="170"/>
      <c r="S3" s="170"/>
    </row>
    <row r="4" spans="1:20" s="19" customFormat="1" ht="25.5" customHeight="1" x14ac:dyDescent="0.25">
      <c r="A4" s="164"/>
      <c r="B4" s="164"/>
      <c r="C4" s="164"/>
      <c r="D4" s="170"/>
      <c r="E4" s="164"/>
      <c r="F4" s="164"/>
      <c r="G4" s="164"/>
      <c r="H4" s="166"/>
      <c r="I4" s="166"/>
      <c r="J4" s="166"/>
      <c r="K4" s="168"/>
      <c r="L4" s="170" t="s">
        <v>8</v>
      </c>
      <c r="M4" s="166" t="s">
        <v>9</v>
      </c>
      <c r="N4" s="166" t="s">
        <v>85</v>
      </c>
      <c r="O4" s="166" t="s">
        <v>86</v>
      </c>
      <c r="P4" s="170" t="s">
        <v>137</v>
      </c>
      <c r="Q4" s="166" t="s">
        <v>12</v>
      </c>
      <c r="R4" s="166" t="s">
        <v>87</v>
      </c>
      <c r="S4" s="166" t="s">
        <v>88</v>
      </c>
    </row>
    <row r="5" spans="1:20" s="43" customFormat="1" ht="108" customHeight="1" x14ac:dyDescent="0.25">
      <c r="A5" s="165"/>
      <c r="B5" s="165"/>
      <c r="C5" s="165"/>
      <c r="D5" s="170"/>
      <c r="E5" s="165"/>
      <c r="F5" s="165"/>
      <c r="G5" s="165"/>
      <c r="H5" s="62" t="s">
        <v>15</v>
      </c>
      <c r="I5" s="62" t="s">
        <v>16</v>
      </c>
      <c r="J5" s="62" t="s">
        <v>17</v>
      </c>
      <c r="K5" s="169"/>
      <c r="L5" s="170"/>
      <c r="M5" s="166"/>
      <c r="N5" s="166"/>
      <c r="O5" s="166"/>
      <c r="P5" s="170"/>
      <c r="Q5" s="166"/>
      <c r="R5" s="166"/>
      <c r="S5" s="166"/>
      <c r="T5" s="43" t="s">
        <v>89</v>
      </c>
    </row>
    <row r="6" spans="1:20" ht="18" x14ac:dyDescent="0.25">
      <c r="A6" s="41">
        <v>1</v>
      </c>
      <c r="B6" s="41">
        <v>2</v>
      </c>
      <c r="C6" s="41">
        <v>3</v>
      </c>
      <c r="D6" s="41">
        <v>4</v>
      </c>
      <c r="E6" s="41" t="s">
        <v>18</v>
      </c>
      <c r="F6" s="41">
        <v>5</v>
      </c>
      <c r="G6" s="41" t="s">
        <v>19</v>
      </c>
      <c r="H6" s="41">
        <v>6</v>
      </c>
      <c r="I6" s="41">
        <v>7</v>
      </c>
      <c r="J6" s="41" t="s">
        <v>20</v>
      </c>
      <c r="K6" s="41" t="s">
        <v>21</v>
      </c>
      <c r="L6" s="41" t="s">
        <v>22</v>
      </c>
      <c r="M6" s="41" t="s">
        <v>23</v>
      </c>
      <c r="N6" s="41" t="s">
        <v>24</v>
      </c>
      <c r="O6" s="41" t="s">
        <v>25</v>
      </c>
      <c r="P6" s="41" t="s">
        <v>26</v>
      </c>
      <c r="Q6" s="41" t="s">
        <v>27</v>
      </c>
      <c r="R6" s="41" t="s">
        <v>28</v>
      </c>
      <c r="S6" s="41" t="s">
        <v>143</v>
      </c>
    </row>
    <row r="7" spans="1:20" s="45" customFormat="1" ht="78" customHeight="1" x14ac:dyDescent="0.25">
      <c r="A7" s="44">
        <v>1</v>
      </c>
      <c r="B7" s="44" t="s">
        <v>119</v>
      </c>
      <c r="C7" s="72"/>
      <c r="D7" s="72"/>
      <c r="E7" s="72"/>
      <c r="F7" s="73"/>
      <c r="G7" s="71"/>
      <c r="H7" s="73"/>
      <c r="I7" s="73"/>
      <c r="J7" s="71"/>
      <c r="K7" s="71"/>
      <c r="L7" s="71"/>
      <c r="M7" s="71"/>
      <c r="N7" s="11"/>
      <c r="O7" s="11"/>
      <c r="P7" s="71"/>
      <c r="Q7" s="71"/>
      <c r="R7" s="11"/>
      <c r="S7" s="11"/>
      <c r="T7" s="44"/>
    </row>
    <row r="8" spans="1:20" s="45" customFormat="1" ht="78" customHeight="1" x14ac:dyDescent="0.25">
      <c r="A8" s="44">
        <v>2</v>
      </c>
      <c r="B8" s="46" t="s">
        <v>120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20" s="45" customFormat="1" ht="78" customHeight="1" x14ac:dyDescent="0.25">
      <c r="A9" s="44">
        <v>3</v>
      </c>
      <c r="B9" s="44" t="s">
        <v>121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20" s="51" customFormat="1" ht="54" customHeight="1" x14ac:dyDescent="0.25">
      <c r="A10" s="47" t="s">
        <v>17</v>
      </c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</row>
    <row r="11" spans="1:20" s="56" customFormat="1" ht="34.5" customHeight="1" x14ac:dyDescent="0.25">
      <c r="A11" s="52" t="s">
        <v>90</v>
      </c>
      <c r="B11" s="63"/>
      <c r="C11" s="63"/>
      <c r="D11" s="63"/>
      <c r="E11" s="63"/>
      <c r="F11" s="63"/>
      <c r="G11" s="177" t="s">
        <v>91</v>
      </c>
      <c r="H11" s="177"/>
      <c r="I11" s="177"/>
      <c r="J11" s="54">
        <f>+N10</f>
        <v>0</v>
      </c>
      <c r="K11" s="177" t="s">
        <v>92</v>
      </c>
      <c r="L11" s="177"/>
      <c r="M11" s="54">
        <f>+O10</f>
        <v>0</v>
      </c>
      <c r="N11" s="63"/>
      <c r="O11" s="63" t="s">
        <v>93</v>
      </c>
      <c r="P11" s="63"/>
      <c r="Q11" s="54">
        <f>+(J11+M11)/2</f>
        <v>0</v>
      </c>
      <c r="R11" s="63"/>
      <c r="S11" s="55"/>
    </row>
  </sheetData>
  <mergeCells count="23">
    <mergeCell ref="G11:I11"/>
    <mergeCell ref="K11:L11"/>
    <mergeCell ref="K3:K5"/>
    <mergeCell ref="L3:O3"/>
    <mergeCell ref="P3:S3"/>
    <mergeCell ref="L4:L5"/>
    <mergeCell ref="M4:M5"/>
    <mergeCell ref="N4:N5"/>
    <mergeCell ref="O4:O5"/>
    <mergeCell ref="P4:P5"/>
    <mergeCell ref="Q4:Q5"/>
    <mergeCell ref="R4:R5"/>
    <mergeCell ref="A1:S1"/>
    <mergeCell ref="A2:S2"/>
    <mergeCell ref="A3:A5"/>
    <mergeCell ref="B3:B5"/>
    <mergeCell ref="C3:C5"/>
    <mergeCell ref="D3:D5"/>
    <mergeCell ref="E3:E5"/>
    <mergeCell ref="F3:F5"/>
    <mergeCell ref="G3:G5"/>
    <mergeCell ref="H3:J4"/>
    <mergeCell ref="S4:S5"/>
  </mergeCells>
  <printOptions horizontalCentered="1"/>
  <pageMargins left="0.25" right="0.25" top="0.5" bottom="0.5" header="0.25" footer="0.25"/>
  <pageSetup paperSize="9" scale="65" orientation="landscape" r:id="rId1"/>
  <colBreaks count="1" manualBreakCount="1"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S18"/>
  <sheetViews>
    <sheetView view="pageBreakPreview" zoomScale="85" zoomScaleSheetLayoutView="85" workbookViewId="0">
      <selection activeCell="C12" sqref="C12:S12"/>
    </sheetView>
  </sheetViews>
  <sheetFormatPr defaultRowHeight="12.75" x14ac:dyDescent="0.2"/>
  <cols>
    <col min="1" max="1" width="3.5703125" style="16" customWidth="1"/>
    <col min="2" max="2" width="13" style="1" customWidth="1"/>
    <col min="3" max="3" width="11.28515625" style="1" customWidth="1"/>
    <col min="4" max="4" width="9.42578125" style="1" customWidth="1"/>
    <col min="5" max="5" width="10.85546875" style="1" customWidth="1"/>
    <col min="6" max="6" width="12.85546875" style="1" customWidth="1"/>
    <col min="7" max="7" width="15.28515625" style="1" customWidth="1"/>
    <col min="8" max="9" width="13.5703125" style="1" customWidth="1"/>
    <col min="10" max="11" width="14" style="1" customWidth="1"/>
    <col min="12" max="12" width="13.85546875" style="1" customWidth="1"/>
    <col min="13" max="13" width="15.42578125" style="1" customWidth="1"/>
    <col min="14" max="14" width="10.85546875" style="1" customWidth="1"/>
    <col min="15" max="15" width="11.42578125" style="1" customWidth="1"/>
    <col min="16" max="17" width="14.5703125" style="1" customWidth="1"/>
    <col min="18" max="18" width="11.85546875" style="1" customWidth="1"/>
    <col min="19" max="19" width="13" style="1" customWidth="1"/>
    <col min="20" max="257" width="9.140625" style="1"/>
    <col min="258" max="258" width="3.5703125" style="1" customWidth="1"/>
    <col min="259" max="259" width="13.85546875" style="1" customWidth="1"/>
    <col min="260" max="260" width="12.28515625" style="1" bestFit="1" customWidth="1"/>
    <col min="261" max="261" width="10.5703125" style="1" customWidth="1"/>
    <col min="262" max="262" width="15.28515625" style="1" customWidth="1"/>
    <col min="263" max="263" width="14.5703125" style="1" customWidth="1"/>
    <col min="264" max="264" width="13.42578125" style="1" customWidth="1"/>
    <col min="265" max="265" width="15.140625" style="1" customWidth="1"/>
    <col min="266" max="266" width="9.28515625" style="1" customWidth="1"/>
    <col min="267" max="267" width="11.85546875" style="1" customWidth="1"/>
    <col min="268" max="268" width="14.5703125" style="1" customWidth="1"/>
    <col min="269" max="269" width="17" style="1" customWidth="1"/>
    <col min="270" max="270" width="10.85546875" style="1" customWidth="1"/>
    <col min="271" max="271" width="13.7109375" style="1" customWidth="1"/>
    <col min="272" max="272" width="14.5703125" style="1" customWidth="1"/>
    <col min="273" max="273" width="17" style="1" customWidth="1"/>
    <col min="274" max="274" width="11.85546875" style="1" customWidth="1"/>
    <col min="275" max="275" width="13.7109375" style="1" customWidth="1"/>
    <col min="276" max="513" width="9.140625" style="1"/>
    <col min="514" max="514" width="3.5703125" style="1" customWidth="1"/>
    <col min="515" max="515" width="13.85546875" style="1" customWidth="1"/>
    <col min="516" max="516" width="12.28515625" style="1" bestFit="1" customWidth="1"/>
    <col min="517" max="517" width="10.5703125" style="1" customWidth="1"/>
    <col min="518" max="518" width="15.28515625" style="1" customWidth="1"/>
    <col min="519" max="519" width="14.5703125" style="1" customWidth="1"/>
    <col min="520" max="520" width="13.42578125" style="1" customWidth="1"/>
    <col min="521" max="521" width="15.140625" style="1" customWidth="1"/>
    <col min="522" max="522" width="9.28515625" style="1" customWidth="1"/>
    <col min="523" max="523" width="11.85546875" style="1" customWidth="1"/>
    <col min="524" max="524" width="14.5703125" style="1" customWidth="1"/>
    <col min="525" max="525" width="17" style="1" customWidth="1"/>
    <col min="526" max="526" width="10.85546875" style="1" customWidth="1"/>
    <col min="527" max="527" width="13.7109375" style="1" customWidth="1"/>
    <col min="528" max="528" width="14.5703125" style="1" customWidth="1"/>
    <col min="529" max="529" width="17" style="1" customWidth="1"/>
    <col min="530" max="530" width="11.85546875" style="1" customWidth="1"/>
    <col min="531" max="531" width="13.7109375" style="1" customWidth="1"/>
    <col min="532" max="769" width="9.140625" style="1"/>
    <col min="770" max="770" width="3.5703125" style="1" customWidth="1"/>
    <col min="771" max="771" width="13.85546875" style="1" customWidth="1"/>
    <col min="772" max="772" width="12.28515625" style="1" bestFit="1" customWidth="1"/>
    <col min="773" max="773" width="10.5703125" style="1" customWidth="1"/>
    <col min="774" max="774" width="15.28515625" style="1" customWidth="1"/>
    <col min="775" max="775" width="14.5703125" style="1" customWidth="1"/>
    <col min="776" max="776" width="13.42578125" style="1" customWidth="1"/>
    <col min="777" max="777" width="15.140625" style="1" customWidth="1"/>
    <col min="778" max="778" width="9.28515625" style="1" customWidth="1"/>
    <col min="779" max="779" width="11.85546875" style="1" customWidth="1"/>
    <col min="780" max="780" width="14.5703125" style="1" customWidth="1"/>
    <col min="781" max="781" width="17" style="1" customWidth="1"/>
    <col min="782" max="782" width="10.85546875" style="1" customWidth="1"/>
    <col min="783" max="783" width="13.7109375" style="1" customWidth="1"/>
    <col min="784" max="784" width="14.5703125" style="1" customWidth="1"/>
    <col min="785" max="785" width="17" style="1" customWidth="1"/>
    <col min="786" max="786" width="11.85546875" style="1" customWidth="1"/>
    <col min="787" max="787" width="13.7109375" style="1" customWidth="1"/>
    <col min="788" max="1025" width="9.140625" style="1"/>
    <col min="1026" max="1026" width="3.5703125" style="1" customWidth="1"/>
    <col min="1027" max="1027" width="13.85546875" style="1" customWidth="1"/>
    <col min="1028" max="1028" width="12.28515625" style="1" bestFit="1" customWidth="1"/>
    <col min="1029" max="1029" width="10.5703125" style="1" customWidth="1"/>
    <col min="1030" max="1030" width="15.28515625" style="1" customWidth="1"/>
    <col min="1031" max="1031" width="14.5703125" style="1" customWidth="1"/>
    <col min="1032" max="1032" width="13.42578125" style="1" customWidth="1"/>
    <col min="1033" max="1033" width="15.140625" style="1" customWidth="1"/>
    <col min="1034" max="1034" width="9.28515625" style="1" customWidth="1"/>
    <col min="1035" max="1035" width="11.85546875" style="1" customWidth="1"/>
    <col min="1036" max="1036" width="14.5703125" style="1" customWidth="1"/>
    <col min="1037" max="1037" width="17" style="1" customWidth="1"/>
    <col min="1038" max="1038" width="10.85546875" style="1" customWidth="1"/>
    <col min="1039" max="1039" width="13.7109375" style="1" customWidth="1"/>
    <col min="1040" max="1040" width="14.5703125" style="1" customWidth="1"/>
    <col min="1041" max="1041" width="17" style="1" customWidth="1"/>
    <col min="1042" max="1042" width="11.85546875" style="1" customWidth="1"/>
    <col min="1043" max="1043" width="13.7109375" style="1" customWidth="1"/>
    <col min="1044" max="1281" width="9.140625" style="1"/>
    <col min="1282" max="1282" width="3.5703125" style="1" customWidth="1"/>
    <col min="1283" max="1283" width="13.85546875" style="1" customWidth="1"/>
    <col min="1284" max="1284" width="12.28515625" style="1" bestFit="1" customWidth="1"/>
    <col min="1285" max="1285" width="10.5703125" style="1" customWidth="1"/>
    <col min="1286" max="1286" width="15.28515625" style="1" customWidth="1"/>
    <col min="1287" max="1287" width="14.5703125" style="1" customWidth="1"/>
    <col min="1288" max="1288" width="13.42578125" style="1" customWidth="1"/>
    <col min="1289" max="1289" width="15.140625" style="1" customWidth="1"/>
    <col min="1290" max="1290" width="9.28515625" style="1" customWidth="1"/>
    <col min="1291" max="1291" width="11.85546875" style="1" customWidth="1"/>
    <col min="1292" max="1292" width="14.5703125" style="1" customWidth="1"/>
    <col min="1293" max="1293" width="17" style="1" customWidth="1"/>
    <col min="1294" max="1294" width="10.85546875" style="1" customWidth="1"/>
    <col min="1295" max="1295" width="13.7109375" style="1" customWidth="1"/>
    <col min="1296" max="1296" width="14.5703125" style="1" customWidth="1"/>
    <col min="1297" max="1297" width="17" style="1" customWidth="1"/>
    <col min="1298" max="1298" width="11.85546875" style="1" customWidth="1"/>
    <col min="1299" max="1299" width="13.7109375" style="1" customWidth="1"/>
    <col min="1300" max="1537" width="9.140625" style="1"/>
    <col min="1538" max="1538" width="3.5703125" style="1" customWidth="1"/>
    <col min="1539" max="1539" width="13.85546875" style="1" customWidth="1"/>
    <col min="1540" max="1540" width="12.28515625" style="1" bestFit="1" customWidth="1"/>
    <col min="1541" max="1541" width="10.5703125" style="1" customWidth="1"/>
    <col min="1542" max="1542" width="15.28515625" style="1" customWidth="1"/>
    <col min="1543" max="1543" width="14.5703125" style="1" customWidth="1"/>
    <col min="1544" max="1544" width="13.42578125" style="1" customWidth="1"/>
    <col min="1545" max="1545" width="15.140625" style="1" customWidth="1"/>
    <col min="1546" max="1546" width="9.28515625" style="1" customWidth="1"/>
    <col min="1547" max="1547" width="11.85546875" style="1" customWidth="1"/>
    <col min="1548" max="1548" width="14.5703125" style="1" customWidth="1"/>
    <col min="1549" max="1549" width="17" style="1" customWidth="1"/>
    <col min="1550" max="1550" width="10.85546875" style="1" customWidth="1"/>
    <col min="1551" max="1551" width="13.7109375" style="1" customWidth="1"/>
    <col min="1552" max="1552" width="14.5703125" style="1" customWidth="1"/>
    <col min="1553" max="1553" width="17" style="1" customWidth="1"/>
    <col min="1554" max="1554" width="11.85546875" style="1" customWidth="1"/>
    <col min="1555" max="1555" width="13.7109375" style="1" customWidth="1"/>
    <col min="1556" max="1793" width="9.140625" style="1"/>
    <col min="1794" max="1794" width="3.5703125" style="1" customWidth="1"/>
    <col min="1795" max="1795" width="13.85546875" style="1" customWidth="1"/>
    <col min="1796" max="1796" width="12.28515625" style="1" bestFit="1" customWidth="1"/>
    <col min="1797" max="1797" width="10.5703125" style="1" customWidth="1"/>
    <col min="1798" max="1798" width="15.28515625" style="1" customWidth="1"/>
    <col min="1799" max="1799" width="14.5703125" style="1" customWidth="1"/>
    <col min="1800" max="1800" width="13.42578125" style="1" customWidth="1"/>
    <col min="1801" max="1801" width="15.140625" style="1" customWidth="1"/>
    <col min="1802" max="1802" width="9.28515625" style="1" customWidth="1"/>
    <col min="1803" max="1803" width="11.85546875" style="1" customWidth="1"/>
    <col min="1804" max="1804" width="14.5703125" style="1" customWidth="1"/>
    <col min="1805" max="1805" width="17" style="1" customWidth="1"/>
    <col min="1806" max="1806" width="10.85546875" style="1" customWidth="1"/>
    <col min="1807" max="1807" width="13.7109375" style="1" customWidth="1"/>
    <col min="1808" max="1808" width="14.5703125" style="1" customWidth="1"/>
    <col min="1809" max="1809" width="17" style="1" customWidth="1"/>
    <col min="1810" max="1810" width="11.85546875" style="1" customWidth="1"/>
    <col min="1811" max="1811" width="13.7109375" style="1" customWidth="1"/>
    <col min="1812" max="2049" width="9.140625" style="1"/>
    <col min="2050" max="2050" width="3.5703125" style="1" customWidth="1"/>
    <col min="2051" max="2051" width="13.85546875" style="1" customWidth="1"/>
    <col min="2052" max="2052" width="12.28515625" style="1" bestFit="1" customWidth="1"/>
    <col min="2053" max="2053" width="10.5703125" style="1" customWidth="1"/>
    <col min="2054" max="2054" width="15.28515625" style="1" customWidth="1"/>
    <col min="2055" max="2055" width="14.5703125" style="1" customWidth="1"/>
    <col min="2056" max="2056" width="13.42578125" style="1" customWidth="1"/>
    <col min="2057" max="2057" width="15.140625" style="1" customWidth="1"/>
    <col min="2058" max="2058" width="9.28515625" style="1" customWidth="1"/>
    <col min="2059" max="2059" width="11.85546875" style="1" customWidth="1"/>
    <col min="2060" max="2060" width="14.5703125" style="1" customWidth="1"/>
    <col min="2061" max="2061" width="17" style="1" customWidth="1"/>
    <col min="2062" max="2062" width="10.85546875" style="1" customWidth="1"/>
    <col min="2063" max="2063" width="13.7109375" style="1" customWidth="1"/>
    <col min="2064" max="2064" width="14.5703125" style="1" customWidth="1"/>
    <col min="2065" max="2065" width="17" style="1" customWidth="1"/>
    <col min="2066" max="2066" width="11.85546875" style="1" customWidth="1"/>
    <col min="2067" max="2067" width="13.7109375" style="1" customWidth="1"/>
    <col min="2068" max="2305" width="9.140625" style="1"/>
    <col min="2306" max="2306" width="3.5703125" style="1" customWidth="1"/>
    <col min="2307" max="2307" width="13.85546875" style="1" customWidth="1"/>
    <col min="2308" max="2308" width="12.28515625" style="1" bestFit="1" customWidth="1"/>
    <col min="2309" max="2309" width="10.5703125" style="1" customWidth="1"/>
    <col min="2310" max="2310" width="15.28515625" style="1" customWidth="1"/>
    <col min="2311" max="2311" width="14.5703125" style="1" customWidth="1"/>
    <col min="2312" max="2312" width="13.42578125" style="1" customWidth="1"/>
    <col min="2313" max="2313" width="15.140625" style="1" customWidth="1"/>
    <col min="2314" max="2314" width="9.28515625" style="1" customWidth="1"/>
    <col min="2315" max="2315" width="11.85546875" style="1" customWidth="1"/>
    <col min="2316" max="2316" width="14.5703125" style="1" customWidth="1"/>
    <col min="2317" max="2317" width="17" style="1" customWidth="1"/>
    <col min="2318" max="2318" width="10.85546875" style="1" customWidth="1"/>
    <col min="2319" max="2319" width="13.7109375" style="1" customWidth="1"/>
    <col min="2320" max="2320" width="14.5703125" style="1" customWidth="1"/>
    <col min="2321" max="2321" width="17" style="1" customWidth="1"/>
    <col min="2322" max="2322" width="11.85546875" style="1" customWidth="1"/>
    <col min="2323" max="2323" width="13.7109375" style="1" customWidth="1"/>
    <col min="2324" max="2561" width="9.140625" style="1"/>
    <col min="2562" max="2562" width="3.5703125" style="1" customWidth="1"/>
    <col min="2563" max="2563" width="13.85546875" style="1" customWidth="1"/>
    <col min="2564" max="2564" width="12.28515625" style="1" bestFit="1" customWidth="1"/>
    <col min="2565" max="2565" width="10.5703125" style="1" customWidth="1"/>
    <col min="2566" max="2566" width="15.28515625" style="1" customWidth="1"/>
    <col min="2567" max="2567" width="14.5703125" style="1" customWidth="1"/>
    <col min="2568" max="2568" width="13.42578125" style="1" customWidth="1"/>
    <col min="2569" max="2569" width="15.140625" style="1" customWidth="1"/>
    <col min="2570" max="2570" width="9.28515625" style="1" customWidth="1"/>
    <col min="2571" max="2571" width="11.85546875" style="1" customWidth="1"/>
    <col min="2572" max="2572" width="14.5703125" style="1" customWidth="1"/>
    <col min="2573" max="2573" width="17" style="1" customWidth="1"/>
    <col min="2574" max="2574" width="10.85546875" style="1" customWidth="1"/>
    <col min="2575" max="2575" width="13.7109375" style="1" customWidth="1"/>
    <col min="2576" max="2576" width="14.5703125" style="1" customWidth="1"/>
    <col min="2577" max="2577" width="17" style="1" customWidth="1"/>
    <col min="2578" max="2578" width="11.85546875" style="1" customWidth="1"/>
    <col min="2579" max="2579" width="13.7109375" style="1" customWidth="1"/>
    <col min="2580" max="2817" width="9.140625" style="1"/>
    <col min="2818" max="2818" width="3.5703125" style="1" customWidth="1"/>
    <col min="2819" max="2819" width="13.85546875" style="1" customWidth="1"/>
    <col min="2820" max="2820" width="12.28515625" style="1" bestFit="1" customWidth="1"/>
    <col min="2821" max="2821" width="10.5703125" style="1" customWidth="1"/>
    <col min="2822" max="2822" width="15.28515625" style="1" customWidth="1"/>
    <col min="2823" max="2823" width="14.5703125" style="1" customWidth="1"/>
    <col min="2824" max="2824" width="13.42578125" style="1" customWidth="1"/>
    <col min="2825" max="2825" width="15.140625" style="1" customWidth="1"/>
    <col min="2826" max="2826" width="9.28515625" style="1" customWidth="1"/>
    <col min="2827" max="2827" width="11.85546875" style="1" customWidth="1"/>
    <col min="2828" max="2828" width="14.5703125" style="1" customWidth="1"/>
    <col min="2829" max="2829" width="17" style="1" customWidth="1"/>
    <col min="2830" max="2830" width="10.85546875" style="1" customWidth="1"/>
    <col min="2831" max="2831" width="13.7109375" style="1" customWidth="1"/>
    <col min="2832" max="2832" width="14.5703125" style="1" customWidth="1"/>
    <col min="2833" max="2833" width="17" style="1" customWidth="1"/>
    <col min="2834" max="2834" width="11.85546875" style="1" customWidth="1"/>
    <col min="2835" max="2835" width="13.7109375" style="1" customWidth="1"/>
    <col min="2836" max="3073" width="9.140625" style="1"/>
    <col min="3074" max="3074" width="3.5703125" style="1" customWidth="1"/>
    <col min="3075" max="3075" width="13.85546875" style="1" customWidth="1"/>
    <col min="3076" max="3076" width="12.28515625" style="1" bestFit="1" customWidth="1"/>
    <col min="3077" max="3077" width="10.5703125" style="1" customWidth="1"/>
    <col min="3078" max="3078" width="15.28515625" style="1" customWidth="1"/>
    <col min="3079" max="3079" width="14.5703125" style="1" customWidth="1"/>
    <col min="3080" max="3080" width="13.42578125" style="1" customWidth="1"/>
    <col min="3081" max="3081" width="15.140625" style="1" customWidth="1"/>
    <col min="3082" max="3082" width="9.28515625" style="1" customWidth="1"/>
    <col min="3083" max="3083" width="11.85546875" style="1" customWidth="1"/>
    <col min="3084" max="3084" width="14.5703125" style="1" customWidth="1"/>
    <col min="3085" max="3085" width="17" style="1" customWidth="1"/>
    <col min="3086" max="3086" width="10.85546875" style="1" customWidth="1"/>
    <col min="3087" max="3087" width="13.7109375" style="1" customWidth="1"/>
    <col min="3088" max="3088" width="14.5703125" style="1" customWidth="1"/>
    <col min="3089" max="3089" width="17" style="1" customWidth="1"/>
    <col min="3090" max="3090" width="11.85546875" style="1" customWidth="1"/>
    <col min="3091" max="3091" width="13.7109375" style="1" customWidth="1"/>
    <col min="3092" max="3329" width="9.140625" style="1"/>
    <col min="3330" max="3330" width="3.5703125" style="1" customWidth="1"/>
    <col min="3331" max="3331" width="13.85546875" style="1" customWidth="1"/>
    <col min="3332" max="3332" width="12.28515625" style="1" bestFit="1" customWidth="1"/>
    <col min="3333" max="3333" width="10.5703125" style="1" customWidth="1"/>
    <col min="3334" max="3334" width="15.28515625" style="1" customWidth="1"/>
    <col min="3335" max="3335" width="14.5703125" style="1" customWidth="1"/>
    <col min="3336" max="3336" width="13.42578125" style="1" customWidth="1"/>
    <col min="3337" max="3337" width="15.140625" style="1" customWidth="1"/>
    <col min="3338" max="3338" width="9.28515625" style="1" customWidth="1"/>
    <col min="3339" max="3339" width="11.85546875" style="1" customWidth="1"/>
    <col min="3340" max="3340" width="14.5703125" style="1" customWidth="1"/>
    <col min="3341" max="3341" width="17" style="1" customWidth="1"/>
    <col min="3342" max="3342" width="10.85546875" style="1" customWidth="1"/>
    <col min="3343" max="3343" width="13.7109375" style="1" customWidth="1"/>
    <col min="3344" max="3344" width="14.5703125" style="1" customWidth="1"/>
    <col min="3345" max="3345" width="17" style="1" customWidth="1"/>
    <col min="3346" max="3346" width="11.85546875" style="1" customWidth="1"/>
    <col min="3347" max="3347" width="13.7109375" style="1" customWidth="1"/>
    <col min="3348" max="3585" width="9.140625" style="1"/>
    <col min="3586" max="3586" width="3.5703125" style="1" customWidth="1"/>
    <col min="3587" max="3587" width="13.85546875" style="1" customWidth="1"/>
    <col min="3588" max="3588" width="12.28515625" style="1" bestFit="1" customWidth="1"/>
    <col min="3589" max="3589" width="10.5703125" style="1" customWidth="1"/>
    <col min="3590" max="3590" width="15.28515625" style="1" customWidth="1"/>
    <col min="3591" max="3591" width="14.5703125" style="1" customWidth="1"/>
    <col min="3592" max="3592" width="13.42578125" style="1" customWidth="1"/>
    <col min="3593" max="3593" width="15.140625" style="1" customWidth="1"/>
    <col min="3594" max="3594" width="9.28515625" style="1" customWidth="1"/>
    <col min="3595" max="3595" width="11.85546875" style="1" customWidth="1"/>
    <col min="3596" max="3596" width="14.5703125" style="1" customWidth="1"/>
    <col min="3597" max="3597" width="17" style="1" customWidth="1"/>
    <col min="3598" max="3598" width="10.85546875" style="1" customWidth="1"/>
    <col min="3599" max="3599" width="13.7109375" style="1" customWidth="1"/>
    <col min="3600" max="3600" width="14.5703125" style="1" customWidth="1"/>
    <col min="3601" max="3601" width="17" style="1" customWidth="1"/>
    <col min="3602" max="3602" width="11.85546875" style="1" customWidth="1"/>
    <col min="3603" max="3603" width="13.7109375" style="1" customWidth="1"/>
    <col min="3604" max="3841" width="9.140625" style="1"/>
    <col min="3842" max="3842" width="3.5703125" style="1" customWidth="1"/>
    <col min="3843" max="3843" width="13.85546875" style="1" customWidth="1"/>
    <col min="3844" max="3844" width="12.28515625" style="1" bestFit="1" customWidth="1"/>
    <col min="3845" max="3845" width="10.5703125" style="1" customWidth="1"/>
    <col min="3846" max="3846" width="15.28515625" style="1" customWidth="1"/>
    <col min="3847" max="3847" width="14.5703125" style="1" customWidth="1"/>
    <col min="3848" max="3848" width="13.42578125" style="1" customWidth="1"/>
    <col min="3849" max="3849" width="15.140625" style="1" customWidth="1"/>
    <col min="3850" max="3850" width="9.28515625" style="1" customWidth="1"/>
    <col min="3851" max="3851" width="11.85546875" style="1" customWidth="1"/>
    <col min="3852" max="3852" width="14.5703125" style="1" customWidth="1"/>
    <col min="3853" max="3853" width="17" style="1" customWidth="1"/>
    <col min="3854" max="3854" width="10.85546875" style="1" customWidth="1"/>
    <col min="3855" max="3855" width="13.7109375" style="1" customWidth="1"/>
    <col min="3856" max="3856" width="14.5703125" style="1" customWidth="1"/>
    <col min="3857" max="3857" width="17" style="1" customWidth="1"/>
    <col min="3858" max="3858" width="11.85546875" style="1" customWidth="1"/>
    <col min="3859" max="3859" width="13.7109375" style="1" customWidth="1"/>
    <col min="3860" max="4097" width="9.140625" style="1"/>
    <col min="4098" max="4098" width="3.5703125" style="1" customWidth="1"/>
    <col min="4099" max="4099" width="13.85546875" style="1" customWidth="1"/>
    <col min="4100" max="4100" width="12.28515625" style="1" bestFit="1" customWidth="1"/>
    <col min="4101" max="4101" width="10.5703125" style="1" customWidth="1"/>
    <col min="4102" max="4102" width="15.28515625" style="1" customWidth="1"/>
    <col min="4103" max="4103" width="14.5703125" style="1" customWidth="1"/>
    <col min="4104" max="4104" width="13.42578125" style="1" customWidth="1"/>
    <col min="4105" max="4105" width="15.140625" style="1" customWidth="1"/>
    <col min="4106" max="4106" width="9.28515625" style="1" customWidth="1"/>
    <col min="4107" max="4107" width="11.85546875" style="1" customWidth="1"/>
    <col min="4108" max="4108" width="14.5703125" style="1" customWidth="1"/>
    <col min="4109" max="4109" width="17" style="1" customWidth="1"/>
    <col min="4110" max="4110" width="10.85546875" style="1" customWidth="1"/>
    <col min="4111" max="4111" width="13.7109375" style="1" customWidth="1"/>
    <col min="4112" max="4112" width="14.5703125" style="1" customWidth="1"/>
    <col min="4113" max="4113" width="17" style="1" customWidth="1"/>
    <col min="4114" max="4114" width="11.85546875" style="1" customWidth="1"/>
    <col min="4115" max="4115" width="13.7109375" style="1" customWidth="1"/>
    <col min="4116" max="4353" width="9.140625" style="1"/>
    <col min="4354" max="4354" width="3.5703125" style="1" customWidth="1"/>
    <col min="4355" max="4355" width="13.85546875" style="1" customWidth="1"/>
    <col min="4356" max="4356" width="12.28515625" style="1" bestFit="1" customWidth="1"/>
    <col min="4357" max="4357" width="10.5703125" style="1" customWidth="1"/>
    <col min="4358" max="4358" width="15.28515625" style="1" customWidth="1"/>
    <col min="4359" max="4359" width="14.5703125" style="1" customWidth="1"/>
    <col min="4360" max="4360" width="13.42578125" style="1" customWidth="1"/>
    <col min="4361" max="4361" width="15.140625" style="1" customWidth="1"/>
    <col min="4362" max="4362" width="9.28515625" style="1" customWidth="1"/>
    <col min="4363" max="4363" width="11.85546875" style="1" customWidth="1"/>
    <col min="4364" max="4364" width="14.5703125" style="1" customWidth="1"/>
    <col min="4365" max="4365" width="17" style="1" customWidth="1"/>
    <col min="4366" max="4366" width="10.85546875" style="1" customWidth="1"/>
    <col min="4367" max="4367" width="13.7109375" style="1" customWidth="1"/>
    <col min="4368" max="4368" width="14.5703125" style="1" customWidth="1"/>
    <col min="4369" max="4369" width="17" style="1" customWidth="1"/>
    <col min="4370" max="4370" width="11.85546875" style="1" customWidth="1"/>
    <col min="4371" max="4371" width="13.7109375" style="1" customWidth="1"/>
    <col min="4372" max="4609" width="9.140625" style="1"/>
    <col min="4610" max="4610" width="3.5703125" style="1" customWidth="1"/>
    <col min="4611" max="4611" width="13.85546875" style="1" customWidth="1"/>
    <col min="4612" max="4612" width="12.28515625" style="1" bestFit="1" customWidth="1"/>
    <col min="4613" max="4613" width="10.5703125" style="1" customWidth="1"/>
    <col min="4614" max="4614" width="15.28515625" style="1" customWidth="1"/>
    <col min="4615" max="4615" width="14.5703125" style="1" customWidth="1"/>
    <col min="4616" max="4616" width="13.42578125" style="1" customWidth="1"/>
    <col min="4617" max="4617" width="15.140625" style="1" customWidth="1"/>
    <col min="4618" max="4618" width="9.28515625" style="1" customWidth="1"/>
    <col min="4619" max="4619" width="11.85546875" style="1" customWidth="1"/>
    <col min="4620" max="4620" width="14.5703125" style="1" customWidth="1"/>
    <col min="4621" max="4621" width="17" style="1" customWidth="1"/>
    <col min="4622" max="4622" width="10.85546875" style="1" customWidth="1"/>
    <col min="4623" max="4623" width="13.7109375" style="1" customWidth="1"/>
    <col min="4624" max="4624" width="14.5703125" style="1" customWidth="1"/>
    <col min="4625" max="4625" width="17" style="1" customWidth="1"/>
    <col min="4626" max="4626" width="11.85546875" style="1" customWidth="1"/>
    <col min="4627" max="4627" width="13.7109375" style="1" customWidth="1"/>
    <col min="4628" max="4865" width="9.140625" style="1"/>
    <col min="4866" max="4866" width="3.5703125" style="1" customWidth="1"/>
    <col min="4867" max="4867" width="13.85546875" style="1" customWidth="1"/>
    <col min="4868" max="4868" width="12.28515625" style="1" bestFit="1" customWidth="1"/>
    <col min="4869" max="4869" width="10.5703125" style="1" customWidth="1"/>
    <col min="4870" max="4870" width="15.28515625" style="1" customWidth="1"/>
    <col min="4871" max="4871" width="14.5703125" style="1" customWidth="1"/>
    <col min="4872" max="4872" width="13.42578125" style="1" customWidth="1"/>
    <col min="4873" max="4873" width="15.140625" style="1" customWidth="1"/>
    <col min="4874" max="4874" width="9.28515625" style="1" customWidth="1"/>
    <col min="4875" max="4875" width="11.85546875" style="1" customWidth="1"/>
    <col min="4876" max="4876" width="14.5703125" style="1" customWidth="1"/>
    <col min="4877" max="4877" width="17" style="1" customWidth="1"/>
    <col min="4878" max="4878" width="10.85546875" style="1" customWidth="1"/>
    <col min="4879" max="4879" width="13.7109375" style="1" customWidth="1"/>
    <col min="4880" max="4880" width="14.5703125" style="1" customWidth="1"/>
    <col min="4881" max="4881" width="17" style="1" customWidth="1"/>
    <col min="4882" max="4882" width="11.85546875" style="1" customWidth="1"/>
    <col min="4883" max="4883" width="13.7109375" style="1" customWidth="1"/>
    <col min="4884" max="5121" width="9.140625" style="1"/>
    <col min="5122" max="5122" width="3.5703125" style="1" customWidth="1"/>
    <col min="5123" max="5123" width="13.85546875" style="1" customWidth="1"/>
    <col min="5124" max="5124" width="12.28515625" style="1" bestFit="1" customWidth="1"/>
    <col min="5125" max="5125" width="10.5703125" style="1" customWidth="1"/>
    <col min="5126" max="5126" width="15.28515625" style="1" customWidth="1"/>
    <col min="5127" max="5127" width="14.5703125" style="1" customWidth="1"/>
    <col min="5128" max="5128" width="13.42578125" style="1" customWidth="1"/>
    <col min="5129" max="5129" width="15.140625" style="1" customWidth="1"/>
    <col min="5130" max="5130" width="9.28515625" style="1" customWidth="1"/>
    <col min="5131" max="5131" width="11.85546875" style="1" customWidth="1"/>
    <col min="5132" max="5132" width="14.5703125" style="1" customWidth="1"/>
    <col min="5133" max="5133" width="17" style="1" customWidth="1"/>
    <col min="5134" max="5134" width="10.85546875" style="1" customWidth="1"/>
    <col min="5135" max="5135" width="13.7109375" style="1" customWidth="1"/>
    <col min="5136" max="5136" width="14.5703125" style="1" customWidth="1"/>
    <col min="5137" max="5137" width="17" style="1" customWidth="1"/>
    <col min="5138" max="5138" width="11.85546875" style="1" customWidth="1"/>
    <col min="5139" max="5139" width="13.7109375" style="1" customWidth="1"/>
    <col min="5140" max="5377" width="9.140625" style="1"/>
    <col min="5378" max="5378" width="3.5703125" style="1" customWidth="1"/>
    <col min="5379" max="5379" width="13.85546875" style="1" customWidth="1"/>
    <col min="5380" max="5380" width="12.28515625" style="1" bestFit="1" customWidth="1"/>
    <col min="5381" max="5381" width="10.5703125" style="1" customWidth="1"/>
    <col min="5382" max="5382" width="15.28515625" style="1" customWidth="1"/>
    <col min="5383" max="5383" width="14.5703125" style="1" customWidth="1"/>
    <col min="5384" max="5384" width="13.42578125" style="1" customWidth="1"/>
    <col min="5385" max="5385" width="15.140625" style="1" customWidth="1"/>
    <col min="5386" max="5386" width="9.28515625" style="1" customWidth="1"/>
    <col min="5387" max="5387" width="11.85546875" style="1" customWidth="1"/>
    <col min="5388" max="5388" width="14.5703125" style="1" customWidth="1"/>
    <col min="5389" max="5389" width="17" style="1" customWidth="1"/>
    <col min="5390" max="5390" width="10.85546875" style="1" customWidth="1"/>
    <col min="5391" max="5391" width="13.7109375" style="1" customWidth="1"/>
    <col min="5392" max="5392" width="14.5703125" style="1" customWidth="1"/>
    <col min="5393" max="5393" width="17" style="1" customWidth="1"/>
    <col min="5394" max="5394" width="11.85546875" style="1" customWidth="1"/>
    <col min="5395" max="5395" width="13.7109375" style="1" customWidth="1"/>
    <col min="5396" max="5633" width="9.140625" style="1"/>
    <col min="5634" max="5634" width="3.5703125" style="1" customWidth="1"/>
    <col min="5635" max="5635" width="13.85546875" style="1" customWidth="1"/>
    <col min="5636" max="5636" width="12.28515625" style="1" bestFit="1" customWidth="1"/>
    <col min="5637" max="5637" width="10.5703125" style="1" customWidth="1"/>
    <col min="5638" max="5638" width="15.28515625" style="1" customWidth="1"/>
    <col min="5639" max="5639" width="14.5703125" style="1" customWidth="1"/>
    <col min="5640" max="5640" width="13.42578125" style="1" customWidth="1"/>
    <col min="5641" max="5641" width="15.140625" style="1" customWidth="1"/>
    <col min="5642" max="5642" width="9.28515625" style="1" customWidth="1"/>
    <col min="5643" max="5643" width="11.85546875" style="1" customWidth="1"/>
    <col min="5644" max="5644" width="14.5703125" style="1" customWidth="1"/>
    <col min="5645" max="5645" width="17" style="1" customWidth="1"/>
    <col min="5646" max="5646" width="10.85546875" style="1" customWidth="1"/>
    <col min="5647" max="5647" width="13.7109375" style="1" customWidth="1"/>
    <col min="5648" max="5648" width="14.5703125" style="1" customWidth="1"/>
    <col min="5649" max="5649" width="17" style="1" customWidth="1"/>
    <col min="5650" max="5650" width="11.85546875" style="1" customWidth="1"/>
    <col min="5651" max="5651" width="13.7109375" style="1" customWidth="1"/>
    <col min="5652" max="5889" width="9.140625" style="1"/>
    <col min="5890" max="5890" width="3.5703125" style="1" customWidth="1"/>
    <col min="5891" max="5891" width="13.85546875" style="1" customWidth="1"/>
    <col min="5892" max="5892" width="12.28515625" style="1" bestFit="1" customWidth="1"/>
    <col min="5893" max="5893" width="10.5703125" style="1" customWidth="1"/>
    <col min="5894" max="5894" width="15.28515625" style="1" customWidth="1"/>
    <col min="5895" max="5895" width="14.5703125" style="1" customWidth="1"/>
    <col min="5896" max="5896" width="13.42578125" style="1" customWidth="1"/>
    <col min="5897" max="5897" width="15.140625" style="1" customWidth="1"/>
    <col min="5898" max="5898" width="9.28515625" style="1" customWidth="1"/>
    <col min="5899" max="5899" width="11.85546875" style="1" customWidth="1"/>
    <col min="5900" max="5900" width="14.5703125" style="1" customWidth="1"/>
    <col min="5901" max="5901" width="17" style="1" customWidth="1"/>
    <col min="5902" max="5902" width="10.85546875" style="1" customWidth="1"/>
    <col min="5903" max="5903" width="13.7109375" style="1" customWidth="1"/>
    <col min="5904" max="5904" width="14.5703125" style="1" customWidth="1"/>
    <col min="5905" max="5905" width="17" style="1" customWidth="1"/>
    <col min="5906" max="5906" width="11.85546875" style="1" customWidth="1"/>
    <col min="5907" max="5907" width="13.7109375" style="1" customWidth="1"/>
    <col min="5908" max="6145" width="9.140625" style="1"/>
    <col min="6146" max="6146" width="3.5703125" style="1" customWidth="1"/>
    <col min="6147" max="6147" width="13.85546875" style="1" customWidth="1"/>
    <col min="6148" max="6148" width="12.28515625" style="1" bestFit="1" customWidth="1"/>
    <col min="6149" max="6149" width="10.5703125" style="1" customWidth="1"/>
    <col min="6150" max="6150" width="15.28515625" style="1" customWidth="1"/>
    <col min="6151" max="6151" width="14.5703125" style="1" customWidth="1"/>
    <col min="6152" max="6152" width="13.42578125" style="1" customWidth="1"/>
    <col min="6153" max="6153" width="15.140625" style="1" customWidth="1"/>
    <col min="6154" max="6154" width="9.28515625" style="1" customWidth="1"/>
    <col min="6155" max="6155" width="11.85546875" style="1" customWidth="1"/>
    <col min="6156" max="6156" width="14.5703125" style="1" customWidth="1"/>
    <col min="6157" max="6157" width="17" style="1" customWidth="1"/>
    <col min="6158" max="6158" width="10.85546875" style="1" customWidth="1"/>
    <col min="6159" max="6159" width="13.7109375" style="1" customWidth="1"/>
    <col min="6160" max="6160" width="14.5703125" style="1" customWidth="1"/>
    <col min="6161" max="6161" width="17" style="1" customWidth="1"/>
    <col min="6162" max="6162" width="11.85546875" style="1" customWidth="1"/>
    <col min="6163" max="6163" width="13.7109375" style="1" customWidth="1"/>
    <col min="6164" max="6401" width="9.140625" style="1"/>
    <col min="6402" max="6402" width="3.5703125" style="1" customWidth="1"/>
    <col min="6403" max="6403" width="13.85546875" style="1" customWidth="1"/>
    <col min="6404" max="6404" width="12.28515625" style="1" bestFit="1" customWidth="1"/>
    <col min="6405" max="6405" width="10.5703125" style="1" customWidth="1"/>
    <col min="6406" max="6406" width="15.28515625" style="1" customWidth="1"/>
    <col min="6407" max="6407" width="14.5703125" style="1" customWidth="1"/>
    <col min="6408" max="6408" width="13.42578125" style="1" customWidth="1"/>
    <col min="6409" max="6409" width="15.140625" style="1" customWidth="1"/>
    <col min="6410" max="6410" width="9.28515625" style="1" customWidth="1"/>
    <col min="6411" max="6411" width="11.85546875" style="1" customWidth="1"/>
    <col min="6412" max="6412" width="14.5703125" style="1" customWidth="1"/>
    <col min="6413" max="6413" width="17" style="1" customWidth="1"/>
    <col min="6414" max="6414" width="10.85546875" style="1" customWidth="1"/>
    <col min="6415" max="6415" width="13.7109375" style="1" customWidth="1"/>
    <col min="6416" max="6416" width="14.5703125" style="1" customWidth="1"/>
    <col min="6417" max="6417" width="17" style="1" customWidth="1"/>
    <col min="6418" max="6418" width="11.85546875" style="1" customWidth="1"/>
    <col min="6419" max="6419" width="13.7109375" style="1" customWidth="1"/>
    <col min="6420" max="6657" width="9.140625" style="1"/>
    <col min="6658" max="6658" width="3.5703125" style="1" customWidth="1"/>
    <col min="6659" max="6659" width="13.85546875" style="1" customWidth="1"/>
    <col min="6660" max="6660" width="12.28515625" style="1" bestFit="1" customWidth="1"/>
    <col min="6661" max="6661" width="10.5703125" style="1" customWidth="1"/>
    <col min="6662" max="6662" width="15.28515625" style="1" customWidth="1"/>
    <col min="6663" max="6663" width="14.5703125" style="1" customWidth="1"/>
    <col min="6664" max="6664" width="13.42578125" style="1" customWidth="1"/>
    <col min="6665" max="6665" width="15.140625" style="1" customWidth="1"/>
    <col min="6666" max="6666" width="9.28515625" style="1" customWidth="1"/>
    <col min="6667" max="6667" width="11.85546875" style="1" customWidth="1"/>
    <col min="6668" max="6668" width="14.5703125" style="1" customWidth="1"/>
    <col min="6669" max="6669" width="17" style="1" customWidth="1"/>
    <col min="6670" max="6670" width="10.85546875" style="1" customWidth="1"/>
    <col min="6671" max="6671" width="13.7109375" style="1" customWidth="1"/>
    <col min="6672" max="6672" width="14.5703125" style="1" customWidth="1"/>
    <col min="6673" max="6673" width="17" style="1" customWidth="1"/>
    <col min="6674" max="6674" width="11.85546875" style="1" customWidth="1"/>
    <col min="6675" max="6675" width="13.7109375" style="1" customWidth="1"/>
    <col min="6676" max="6913" width="9.140625" style="1"/>
    <col min="6914" max="6914" width="3.5703125" style="1" customWidth="1"/>
    <col min="6915" max="6915" width="13.85546875" style="1" customWidth="1"/>
    <col min="6916" max="6916" width="12.28515625" style="1" bestFit="1" customWidth="1"/>
    <col min="6917" max="6917" width="10.5703125" style="1" customWidth="1"/>
    <col min="6918" max="6918" width="15.28515625" style="1" customWidth="1"/>
    <col min="6919" max="6919" width="14.5703125" style="1" customWidth="1"/>
    <col min="6920" max="6920" width="13.42578125" style="1" customWidth="1"/>
    <col min="6921" max="6921" width="15.140625" style="1" customWidth="1"/>
    <col min="6922" max="6922" width="9.28515625" style="1" customWidth="1"/>
    <col min="6923" max="6923" width="11.85546875" style="1" customWidth="1"/>
    <col min="6924" max="6924" width="14.5703125" style="1" customWidth="1"/>
    <col min="6925" max="6925" width="17" style="1" customWidth="1"/>
    <col min="6926" max="6926" width="10.85546875" style="1" customWidth="1"/>
    <col min="6927" max="6927" width="13.7109375" style="1" customWidth="1"/>
    <col min="6928" max="6928" width="14.5703125" style="1" customWidth="1"/>
    <col min="6929" max="6929" width="17" style="1" customWidth="1"/>
    <col min="6930" max="6930" width="11.85546875" style="1" customWidth="1"/>
    <col min="6931" max="6931" width="13.7109375" style="1" customWidth="1"/>
    <col min="6932" max="7169" width="9.140625" style="1"/>
    <col min="7170" max="7170" width="3.5703125" style="1" customWidth="1"/>
    <col min="7171" max="7171" width="13.85546875" style="1" customWidth="1"/>
    <col min="7172" max="7172" width="12.28515625" style="1" bestFit="1" customWidth="1"/>
    <col min="7173" max="7173" width="10.5703125" style="1" customWidth="1"/>
    <col min="7174" max="7174" width="15.28515625" style="1" customWidth="1"/>
    <col min="7175" max="7175" width="14.5703125" style="1" customWidth="1"/>
    <col min="7176" max="7176" width="13.42578125" style="1" customWidth="1"/>
    <col min="7177" max="7177" width="15.140625" style="1" customWidth="1"/>
    <col min="7178" max="7178" width="9.28515625" style="1" customWidth="1"/>
    <col min="7179" max="7179" width="11.85546875" style="1" customWidth="1"/>
    <col min="7180" max="7180" width="14.5703125" style="1" customWidth="1"/>
    <col min="7181" max="7181" width="17" style="1" customWidth="1"/>
    <col min="7182" max="7182" width="10.85546875" style="1" customWidth="1"/>
    <col min="7183" max="7183" width="13.7109375" style="1" customWidth="1"/>
    <col min="7184" max="7184" width="14.5703125" style="1" customWidth="1"/>
    <col min="7185" max="7185" width="17" style="1" customWidth="1"/>
    <col min="7186" max="7186" width="11.85546875" style="1" customWidth="1"/>
    <col min="7187" max="7187" width="13.7109375" style="1" customWidth="1"/>
    <col min="7188" max="7425" width="9.140625" style="1"/>
    <col min="7426" max="7426" width="3.5703125" style="1" customWidth="1"/>
    <col min="7427" max="7427" width="13.85546875" style="1" customWidth="1"/>
    <col min="7428" max="7428" width="12.28515625" style="1" bestFit="1" customWidth="1"/>
    <col min="7429" max="7429" width="10.5703125" style="1" customWidth="1"/>
    <col min="7430" max="7430" width="15.28515625" style="1" customWidth="1"/>
    <col min="7431" max="7431" width="14.5703125" style="1" customWidth="1"/>
    <col min="7432" max="7432" width="13.42578125" style="1" customWidth="1"/>
    <col min="7433" max="7433" width="15.140625" style="1" customWidth="1"/>
    <col min="7434" max="7434" width="9.28515625" style="1" customWidth="1"/>
    <col min="7435" max="7435" width="11.85546875" style="1" customWidth="1"/>
    <col min="7436" max="7436" width="14.5703125" style="1" customWidth="1"/>
    <col min="7437" max="7437" width="17" style="1" customWidth="1"/>
    <col min="7438" max="7438" width="10.85546875" style="1" customWidth="1"/>
    <col min="7439" max="7439" width="13.7109375" style="1" customWidth="1"/>
    <col min="7440" max="7440" width="14.5703125" style="1" customWidth="1"/>
    <col min="7441" max="7441" width="17" style="1" customWidth="1"/>
    <col min="7442" max="7442" width="11.85546875" style="1" customWidth="1"/>
    <col min="7443" max="7443" width="13.7109375" style="1" customWidth="1"/>
    <col min="7444" max="7681" width="9.140625" style="1"/>
    <col min="7682" max="7682" width="3.5703125" style="1" customWidth="1"/>
    <col min="7683" max="7683" width="13.85546875" style="1" customWidth="1"/>
    <col min="7684" max="7684" width="12.28515625" style="1" bestFit="1" customWidth="1"/>
    <col min="7685" max="7685" width="10.5703125" style="1" customWidth="1"/>
    <col min="7686" max="7686" width="15.28515625" style="1" customWidth="1"/>
    <col min="7687" max="7687" width="14.5703125" style="1" customWidth="1"/>
    <col min="7688" max="7688" width="13.42578125" style="1" customWidth="1"/>
    <col min="7689" max="7689" width="15.140625" style="1" customWidth="1"/>
    <col min="7690" max="7690" width="9.28515625" style="1" customWidth="1"/>
    <col min="7691" max="7691" width="11.85546875" style="1" customWidth="1"/>
    <col min="7692" max="7692" width="14.5703125" style="1" customWidth="1"/>
    <col min="7693" max="7693" width="17" style="1" customWidth="1"/>
    <col min="7694" max="7694" width="10.85546875" style="1" customWidth="1"/>
    <col min="7695" max="7695" width="13.7109375" style="1" customWidth="1"/>
    <col min="7696" max="7696" width="14.5703125" style="1" customWidth="1"/>
    <col min="7697" max="7697" width="17" style="1" customWidth="1"/>
    <col min="7698" max="7698" width="11.85546875" style="1" customWidth="1"/>
    <col min="7699" max="7699" width="13.7109375" style="1" customWidth="1"/>
    <col min="7700" max="7937" width="9.140625" style="1"/>
    <col min="7938" max="7938" width="3.5703125" style="1" customWidth="1"/>
    <col min="7939" max="7939" width="13.85546875" style="1" customWidth="1"/>
    <col min="7940" max="7940" width="12.28515625" style="1" bestFit="1" customWidth="1"/>
    <col min="7941" max="7941" width="10.5703125" style="1" customWidth="1"/>
    <col min="7942" max="7942" width="15.28515625" style="1" customWidth="1"/>
    <col min="7943" max="7943" width="14.5703125" style="1" customWidth="1"/>
    <col min="7944" max="7944" width="13.42578125" style="1" customWidth="1"/>
    <col min="7945" max="7945" width="15.140625" style="1" customWidth="1"/>
    <col min="7946" max="7946" width="9.28515625" style="1" customWidth="1"/>
    <col min="7947" max="7947" width="11.85546875" style="1" customWidth="1"/>
    <col min="7948" max="7948" width="14.5703125" style="1" customWidth="1"/>
    <col min="7949" max="7949" width="17" style="1" customWidth="1"/>
    <col min="7950" max="7950" width="10.85546875" style="1" customWidth="1"/>
    <col min="7951" max="7951" width="13.7109375" style="1" customWidth="1"/>
    <col min="7952" max="7952" width="14.5703125" style="1" customWidth="1"/>
    <col min="7953" max="7953" width="17" style="1" customWidth="1"/>
    <col min="7954" max="7954" width="11.85546875" style="1" customWidth="1"/>
    <col min="7955" max="7955" width="13.7109375" style="1" customWidth="1"/>
    <col min="7956" max="8193" width="9.140625" style="1"/>
    <col min="8194" max="8194" width="3.5703125" style="1" customWidth="1"/>
    <col min="8195" max="8195" width="13.85546875" style="1" customWidth="1"/>
    <col min="8196" max="8196" width="12.28515625" style="1" bestFit="1" customWidth="1"/>
    <col min="8197" max="8197" width="10.5703125" style="1" customWidth="1"/>
    <col min="8198" max="8198" width="15.28515625" style="1" customWidth="1"/>
    <col min="8199" max="8199" width="14.5703125" style="1" customWidth="1"/>
    <col min="8200" max="8200" width="13.42578125" style="1" customWidth="1"/>
    <col min="8201" max="8201" width="15.140625" style="1" customWidth="1"/>
    <col min="8202" max="8202" width="9.28515625" style="1" customWidth="1"/>
    <col min="8203" max="8203" width="11.85546875" style="1" customWidth="1"/>
    <col min="8204" max="8204" width="14.5703125" style="1" customWidth="1"/>
    <col min="8205" max="8205" width="17" style="1" customWidth="1"/>
    <col min="8206" max="8206" width="10.85546875" style="1" customWidth="1"/>
    <col min="8207" max="8207" width="13.7109375" style="1" customWidth="1"/>
    <col min="8208" max="8208" width="14.5703125" style="1" customWidth="1"/>
    <col min="8209" max="8209" width="17" style="1" customWidth="1"/>
    <col min="8210" max="8210" width="11.85546875" style="1" customWidth="1"/>
    <col min="8211" max="8211" width="13.7109375" style="1" customWidth="1"/>
    <col min="8212" max="8449" width="9.140625" style="1"/>
    <col min="8450" max="8450" width="3.5703125" style="1" customWidth="1"/>
    <col min="8451" max="8451" width="13.85546875" style="1" customWidth="1"/>
    <col min="8452" max="8452" width="12.28515625" style="1" bestFit="1" customWidth="1"/>
    <col min="8453" max="8453" width="10.5703125" style="1" customWidth="1"/>
    <col min="8454" max="8454" width="15.28515625" style="1" customWidth="1"/>
    <col min="8455" max="8455" width="14.5703125" style="1" customWidth="1"/>
    <col min="8456" max="8456" width="13.42578125" style="1" customWidth="1"/>
    <col min="8457" max="8457" width="15.140625" style="1" customWidth="1"/>
    <col min="8458" max="8458" width="9.28515625" style="1" customWidth="1"/>
    <col min="8459" max="8459" width="11.85546875" style="1" customWidth="1"/>
    <col min="8460" max="8460" width="14.5703125" style="1" customWidth="1"/>
    <col min="8461" max="8461" width="17" style="1" customWidth="1"/>
    <col min="8462" max="8462" width="10.85546875" style="1" customWidth="1"/>
    <col min="8463" max="8463" width="13.7109375" style="1" customWidth="1"/>
    <col min="8464" max="8464" width="14.5703125" style="1" customWidth="1"/>
    <col min="8465" max="8465" width="17" style="1" customWidth="1"/>
    <col min="8466" max="8466" width="11.85546875" style="1" customWidth="1"/>
    <col min="8467" max="8467" width="13.7109375" style="1" customWidth="1"/>
    <col min="8468" max="8705" width="9.140625" style="1"/>
    <col min="8706" max="8706" width="3.5703125" style="1" customWidth="1"/>
    <col min="8707" max="8707" width="13.85546875" style="1" customWidth="1"/>
    <col min="8708" max="8708" width="12.28515625" style="1" bestFit="1" customWidth="1"/>
    <col min="8709" max="8709" width="10.5703125" style="1" customWidth="1"/>
    <col min="8710" max="8710" width="15.28515625" style="1" customWidth="1"/>
    <col min="8711" max="8711" width="14.5703125" style="1" customWidth="1"/>
    <col min="8712" max="8712" width="13.42578125" style="1" customWidth="1"/>
    <col min="8713" max="8713" width="15.140625" style="1" customWidth="1"/>
    <col min="8714" max="8714" width="9.28515625" style="1" customWidth="1"/>
    <col min="8715" max="8715" width="11.85546875" style="1" customWidth="1"/>
    <col min="8716" max="8716" width="14.5703125" style="1" customWidth="1"/>
    <col min="8717" max="8717" width="17" style="1" customWidth="1"/>
    <col min="8718" max="8718" width="10.85546875" style="1" customWidth="1"/>
    <col min="8719" max="8719" width="13.7109375" style="1" customWidth="1"/>
    <col min="8720" max="8720" width="14.5703125" style="1" customWidth="1"/>
    <col min="8721" max="8721" width="17" style="1" customWidth="1"/>
    <col min="8722" max="8722" width="11.85546875" style="1" customWidth="1"/>
    <col min="8723" max="8723" width="13.7109375" style="1" customWidth="1"/>
    <col min="8724" max="8961" width="9.140625" style="1"/>
    <col min="8962" max="8962" width="3.5703125" style="1" customWidth="1"/>
    <col min="8963" max="8963" width="13.85546875" style="1" customWidth="1"/>
    <col min="8964" max="8964" width="12.28515625" style="1" bestFit="1" customWidth="1"/>
    <col min="8965" max="8965" width="10.5703125" style="1" customWidth="1"/>
    <col min="8966" max="8966" width="15.28515625" style="1" customWidth="1"/>
    <col min="8967" max="8967" width="14.5703125" style="1" customWidth="1"/>
    <col min="8968" max="8968" width="13.42578125" style="1" customWidth="1"/>
    <col min="8969" max="8969" width="15.140625" style="1" customWidth="1"/>
    <col min="8970" max="8970" width="9.28515625" style="1" customWidth="1"/>
    <col min="8971" max="8971" width="11.85546875" style="1" customWidth="1"/>
    <col min="8972" max="8972" width="14.5703125" style="1" customWidth="1"/>
    <col min="8973" max="8973" width="17" style="1" customWidth="1"/>
    <col min="8974" max="8974" width="10.85546875" style="1" customWidth="1"/>
    <col min="8975" max="8975" width="13.7109375" style="1" customWidth="1"/>
    <col min="8976" max="8976" width="14.5703125" style="1" customWidth="1"/>
    <col min="8977" max="8977" width="17" style="1" customWidth="1"/>
    <col min="8978" max="8978" width="11.85546875" style="1" customWidth="1"/>
    <col min="8979" max="8979" width="13.7109375" style="1" customWidth="1"/>
    <col min="8980" max="9217" width="9.140625" style="1"/>
    <col min="9218" max="9218" width="3.5703125" style="1" customWidth="1"/>
    <col min="9219" max="9219" width="13.85546875" style="1" customWidth="1"/>
    <col min="9220" max="9220" width="12.28515625" style="1" bestFit="1" customWidth="1"/>
    <col min="9221" max="9221" width="10.5703125" style="1" customWidth="1"/>
    <col min="9222" max="9222" width="15.28515625" style="1" customWidth="1"/>
    <col min="9223" max="9223" width="14.5703125" style="1" customWidth="1"/>
    <col min="9224" max="9224" width="13.42578125" style="1" customWidth="1"/>
    <col min="9225" max="9225" width="15.140625" style="1" customWidth="1"/>
    <col min="9226" max="9226" width="9.28515625" style="1" customWidth="1"/>
    <col min="9227" max="9227" width="11.85546875" style="1" customWidth="1"/>
    <col min="9228" max="9228" width="14.5703125" style="1" customWidth="1"/>
    <col min="9229" max="9229" width="17" style="1" customWidth="1"/>
    <col min="9230" max="9230" width="10.85546875" style="1" customWidth="1"/>
    <col min="9231" max="9231" width="13.7109375" style="1" customWidth="1"/>
    <col min="9232" max="9232" width="14.5703125" style="1" customWidth="1"/>
    <col min="9233" max="9233" width="17" style="1" customWidth="1"/>
    <col min="9234" max="9234" width="11.85546875" style="1" customWidth="1"/>
    <col min="9235" max="9235" width="13.7109375" style="1" customWidth="1"/>
    <col min="9236" max="9473" width="9.140625" style="1"/>
    <col min="9474" max="9474" width="3.5703125" style="1" customWidth="1"/>
    <col min="9475" max="9475" width="13.85546875" style="1" customWidth="1"/>
    <col min="9476" max="9476" width="12.28515625" style="1" bestFit="1" customWidth="1"/>
    <col min="9477" max="9477" width="10.5703125" style="1" customWidth="1"/>
    <col min="9478" max="9478" width="15.28515625" style="1" customWidth="1"/>
    <col min="9479" max="9479" width="14.5703125" style="1" customWidth="1"/>
    <col min="9480" max="9480" width="13.42578125" style="1" customWidth="1"/>
    <col min="9481" max="9481" width="15.140625" style="1" customWidth="1"/>
    <col min="9482" max="9482" width="9.28515625" style="1" customWidth="1"/>
    <col min="9483" max="9483" width="11.85546875" style="1" customWidth="1"/>
    <col min="9484" max="9484" width="14.5703125" style="1" customWidth="1"/>
    <col min="9485" max="9485" width="17" style="1" customWidth="1"/>
    <col min="9486" max="9486" width="10.85546875" style="1" customWidth="1"/>
    <col min="9487" max="9487" width="13.7109375" style="1" customWidth="1"/>
    <col min="9488" max="9488" width="14.5703125" style="1" customWidth="1"/>
    <col min="9489" max="9489" width="17" style="1" customWidth="1"/>
    <col min="9490" max="9490" width="11.85546875" style="1" customWidth="1"/>
    <col min="9491" max="9491" width="13.7109375" style="1" customWidth="1"/>
    <col min="9492" max="9729" width="9.140625" style="1"/>
    <col min="9730" max="9730" width="3.5703125" style="1" customWidth="1"/>
    <col min="9731" max="9731" width="13.85546875" style="1" customWidth="1"/>
    <col min="9732" max="9732" width="12.28515625" style="1" bestFit="1" customWidth="1"/>
    <col min="9733" max="9733" width="10.5703125" style="1" customWidth="1"/>
    <col min="9734" max="9734" width="15.28515625" style="1" customWidth="1"/>
    <col min="9735" max="9735" width="14.5703125" style="1" customWidth="1"/>
    <col min="9736" max="9736" width="13.42578125" style="1" customWidth="1"/>
    <col min="9737" max="9737" width="15.140625" style="1" customWidth="1"/>
    <col min="9738" max="9738" width="9.28515625" style="1" customWidth="1"/>
    <col min="9739" max="9739" width="11.85546875" style="1" customWidth="1"/>
    <col min="9740" max="9740" width="14.5703125" style="1" customWidth="1"/>
    <col min="9741" max="9741" width="17" style="1" customWidth="1"/>
    <col min="9742" max="9742" width="10.85546875" style="1" customWidth="1"/>
    <col min="9743" max="9743" width="13.7109375" style="1" customWidth="1"/>
    <col min="9744" max="9744" width="14.5703125" style="1" customWidth="1"/>
    <col min="9745" max="9745" width="17" style="1" customWidth="1"/>
    <col min="9746" max="9746" width="11.85546875" style="1" customWidth="1"/>
    <col min="9747" max="9747" width="13.7109375" style="1" customWidth="1"/>
    <col min="9748" max="9985" width="9.140625" style="1"/>
    <col min="9986" max="9986" width="3.5703125" style="1" customWidth="1"/>
    <col min="9987" max="9987" width="13.85546875" style="1" customWidth="1"/>
    <col min="9988" max="9988" width="12.28515625" style="1" bestFit="1" customWidth="1"/>
    <col min="9989" max="9989" width="10.5703125" style="1" customWidth="1"/>
    <col min="9990" max="9990" width="15.28515625" style="1" customWidth="1"/>
    <col min="9991" max="9991" width="14.5703125" style="1" customWidth="1"/>
    <col min="9992" max="9992" width="13.42578125" style="1" customWidth="1"/>
    <col min="9993" max="9993" width="15.140625" style="1" customWidth="1"/>
    <col min="9994" max="9994" width="9.28515625" style="1" customWidth="1"/>
    <col min="9995" max="9995" width="11.85546875" style="1" customWidth="1"/>
    <col min="9996" max="9996" width="14.5703125" style="1" customWidth="1"/>
    <col min="9997" max="9997" width="17" style="1" customWidth="1"/>
    <col min="9998" max="9998" width="10.85546875" style="1" customWidth="1"/>
    <col min="9999" max="9999" width="13.7109375" style="1" customWidth="1"/>
    <col min="10000" max="10000" width="14.5703125" style="1" customWidth="1"/>
    <col min="10001" max="10001" width="17" style="1" customWidth="1"/>
    <col min="10002" max="10002" width="11.85546875" style="1" customWidth="1"/>
    <col min="10003" max="10003" width="13.7109375" style="1" customWidth="1"/>
    <col min="10004" max="10241" width="9.140625" style="1"/>
    <col min="10242" max="10242" width="3.5703125" style="1" customWidth="1"/>
    <col min="10243" max="10243" width="13.85546875" style="1" customWidth="1"/>
    <col min="10244" max="10244" width="12.28515625" style="1" bestFit="1" customWidth="1"/>
    <col min="10245" max="10245" width="10.5703125" style="1" customWidth="1"/>
    <col min="10246" max="10246" width="15.28515625" style="1" customWidth="1"/>
    <col min="10247" max="10247" width="14.5703125" style="1" customWidth="1"/>
    <col min="10248" max="10248" width="13.42578125" style="1" customWidth="1"/>
    <col min="10249" max="10249" width="15.140625" style="1" customWidth="1"/>
    <col min="10250" max="10250" width="9.28515625" style="1" customWidth="1"/>
    <col min="10251" max="10251" width="11.85546875" style="1" customWidth="1"/>
    <col min="10252" max="10252" width="14.5703125" style="1" customWidth="1"/>
    <col min="10253" max="10253" width="17" style="1" customWidth="1"/>
    <col min="10254" max="10254" width="10.85546875" style="1" customWidth="1"/>
    <col min="10255" max="10255" width="13.7109375" style="1" customWidth="1"/>
    <col min="10256" max="10256" width="14.5703125" style="1" customWidth="1"/>
    <col min="10257" max="10257" width="17" style="1" customWidth="1"/>
    <col min="10258" max="10258" width="11.85546875" style="1" customWidth="1"/>
    <col min="10259" max="10259" width="13.7109375" style="1" customWidth="1"/>
    <col min="10260" max="10497" width="9.140625" style="1"/>
    <col min="10498" max="10498" width="3.5703125" style="1" customWidth="1"/>
    <col min="10499" max="10499" width="13.85546875" style="1" customWidth="1"/>
    <col min="10500" max="10500" width="12.28515625" style="1" bestFit="1" customWidth="1"/>
    <col min="10501" max="10501" width="10.5703125" style="1" customWidth="1"/>
    <col min="10502" max="10502" width="15.28515625" style="1" customWidth="1"/>
    <col min="10503" max="10503" width="14.5703125" style="1" customWidth="1"/>
    <col min="10504" max="10504" width="13.42578125" style="1" customWidth="1"/>
    <col min="10505" max="10505" width="15.140625" style="1" customWidth="1"/>
    <col min="10506" max="10506" width="9.28515625" style="1" customWidth="1"/>
    <col min="10507" max="10507" width="11.85546875" style="1" customWidth="1"/>
    <col min="10508" max="10508" width="14.5703125" style="1" customWidth="1"/>
    <col min="10509" max="10509" width="17" style="1" customWidth="1"/>
    <col min="10510" max="10510" width="10.85546875" style="1" customWidth="1"/>
    <col min="10511" max="10511" width="13.7109375" style="1" customWidth="1"/>
    <col min="10512" max="10512" width="14.5703125" style="1" customWidth="1"/>
    <col min="10513" max="10513" width="17" style="1" customWidth="1"/>
    <col min="10514" max="10514" width="11.85546875" style="1" customWidth="1"/>
    <col min="10515" max="10515" width="13.7109375" style="1" customWidth="1"/>
    <col min="10516" max="10753" width="9.140625" style="1"/>
    <col min="10754" max="10754" width="3.5703125" style="1" customWidth="1"/>
    <col min="10755" max="10755" width="13.85546875" style="1" customWidth="1"/>
    <col min="10756" max="10756" width="12.28515625" style="1" bestFit="1" customWidth="1"/>
    <col min="10757" max="10757" width="10.5703125" style="1" customWidth="1"/>
    <col min="10758" max="10758" width="15.28515625" style="1" customWidth="1"/>
    <col min="10759" max="10759" width="14.5703125" style="1" customWidth="1"/>
    <col min="10760" max="10760" width="13.42578125" style="1" customWidth="1"/>
    <col min="10761" max="10761" width="15.140625" style="1" customWidth="1"/>
    <col min="10762" max="10762" width="9.28515625" style="1" customWidth="1"/>
    <col min="10763" max="10763" width="11.85546875" style="1" customWidth="1"/>
    <col min="10764" max="10764" width="14.5703125" style="1" customWidth="1"/>
    <col min="10765" max="10765" width="17" style="1" customWidth="1"/>
    <col min="10766" max="10766" width="10.85546875" style="1" customWidth="1"/>
    <col min="10767" max="10767" width="13.7109375" style="1" customWidth="1"/>
    <col min="10768" max="10768" width="14.5703125" style="1" customWidth="1"/>
    <col min="10769" max="10769" width="17" style="1" customWidth="1"/>
    <col min="10770" max="10770" width="11.85546875" style="1" customWidth="1"/>
    <col min="10771" max="10771" width="13.7109375" style="1" customWidth="1"/>
    <col min="10772" max="11009" width="9.140625" style="1"/>
    <col min="11010" max="11010" width="3.5703125" style="1" customWidth="1"/>
    <col min="11011" max="11011" width="13.85546875" style="1" customWidth="1"/>
    <col min="11012" max="11012" width="12.28515625" style="1" bestFit="1" customWidth="1"/>
    <col min="11013" max="11013" width="10.5703125" style="1" customWidth="1"/>
    <col min="11014" max="11014" width="15.28515625" style="1" customWidth="1"/>
    <col min="11015" max="11015" width="14.5703125" style="1" customWidth="1"/>
    <col min="11016" max="11016" width="13.42578125" style="1" customWidth="1"/>
    <col min="11017" max="11017" width="15.140625" style="1" customWidth="1"/>
    <col min="11018" max="11018" width="9.28515625" style="1" customWidth="1"/>
    <col min="11019" max="11019" width="11.85546875" style="1" customWidth="1"/>
    <col min="11020" max="11020" width="14.5703125" style="1" customWidth="1"/>
    <col min="11021" max="11021" width="17" style="1" customWidth="1"/>
    <col min="11022" max="11022" width="10.85546875" style="1" customWidth="1"/>
    <col min="11023" max="11023" width="13.7109375" style="1" customWidth="1"/>
    <col min="11024" max="11024" width="14.5703125" style="1" customWidth="1"/>
    <col min="11025" max="11025" width="17" style="1" customWidth="1"/>
    <col min="11026" max="11026" width="11.85546875" style="1" customWidth="1"/>
    <col min="11027" max="11027" width="13.7109375" style="1" customWidth="1"/>
    <col min="11028" max="11265" width="9.140625" style="1"/>
    <col min="11266" max="11266" width="3.5703125" style="1" customWidth="1"/>
    <col min="11267" max="11267" width="13.85546875" style="1" customWidth="1"/>
    <col min="11268" max="11268" width="12.28515625" style="1" bestFit="1" customWidth="1"/>
    <col min="11269" max="11269" width="10.5703125" style="1" customWidth="1"/>
    <col min="11270" max="11270" width="15.28515625" style="1" customWidth="1"/>
    <col min="11271" max="11271" width="14.5703125" style="1" customWidth="1"/>
    <col min="11272" max="11272" width="13.42578125" style="1" customWidth="1"/>
    <col min="11273" max="11273" width="15.140625" style="1" customWidth="1"/>
    <col min="11274" max="11274" width="9.28515625" style="1" customWidth="1"/>
    <col min="11275" max="11275" width="11.85546875" style="1" customWidth="1"/>
    <col min="11276" max="11276" width="14.5703125" style="1" customWidth="1"/>
    <col min="11277" max="11277" width="17" style="1" customWidth="1"/>
    <col min="11278" max="11278" width="10.85546875" style="1" customWidth="1"/>
    <col min="11279" max="11279" width="13.7109375" style="1" customWidth="1"/>
    <col min="11280" max="11280" width="14.5703125" style="1" customWidth="1"/>
    <col min="11281" max="11281" width="17" style="1" customWidth="1"/>
    <col min="11282" max="11282" width="11.85546875" style="1" customWidth="1"/>
    <col min="11283" max="11283" width="13.7109375" style="1" customWidth="1"/>
    <col min="11284" max="11521" width="9.140625" style="1"/>
    <col min="11522" max="11522" width="3.5703125" style="1" customWidth="1"/>
    <col min="11523" max="11523" width="13.85546875" style="1" customWidth="1"/>
    <col min="11524" max="11524" width="12.28515625" style="1" bestFit="1" customWidth="1"/>
    <col min="11525" max="11525" width="10.5703125" style="1" customWidth="1"/>
    <col min="11526" max="11526" width="15.28515625" style="1" customWidth="1"/>
    <col min="11527" max="11527" width="14.5703125" style="1" customWidth="1"/>
    <col min="11528" max="11528" width="13.42578125" style="1" customWidth="1"/>
    <col min="11529" max="11529" width="15.140625" style="1" customWidth="1"/>
    <col min="11530" max="11530" width="9.28515625" style="1" customWidth="1"/>
    <col min="11531" max="11531" width="11.85546875" style="1" customWidth="1"/>
    <col min="11532" max="11532" width="14.5703125" style="1" customWidth="1"/>
    <col min="11533" max="11533" width="17" style="1" customWidth="1"/>
    <col min="11534" max="11534" width="10.85546875" style="1" customWidth="1"/>
    <col min="11535" max="11535" width="13.7109375" style="1" customWidth="1"/>
    <col min="11536" max="11536" width="14.5703125" style="1" customWidth="1"/>
    <col min="11537" max="11537" width="17" style="1" customWidth="1"/>
    <col min="11538" max="11538" width="11.85546875" style="1" customWidth="1"/>
    <col min="11539" max="11539" width="13.7109375" style="1" customWidth="1"/>
    <col min="11540" max="11777" width="9.140625" style="1"/>
    <col min="11778" max="11778" width="3.5703125" style="1" customWidth="1"/>
    <col min="11779" max="11779" width="13.85546875" style="1" customWidth="1"/>
    <col min="11780" max="11780" width="12.28515625" style="1" bestFit="1" customWidth="1"/>
    <col min="11781" max="11781" width="10.5703125" style="1" customWidth="1"/>
    <col min="11782" max="11782" width="15.28515625" style="1" customWidth="1"/>
    <col min="11783" max="11783" width="14.5703125" style="1" customWidth="1"/>
    <col min="11784" max="11784" width="13.42578125" style="1" customWidth="1"/>
    <col min="11785" max="11785" width="15.140625" style="1" customWidth="1"/>
    <col min="11786" max="11786" width="9.28515625" style="1" customWidth="1"/>
    <col min="11787" max="11787" width="11.85546875" style="1" customWidth="1"/>
    <col min="11788" max="11788" width="14.5703125" style="1" customWidth="1"/>
    <col min="11789" max="11789" width="17" style="1" customWidth="1"/>
    <col min="11790" max="11790" width="10.85546875" style="1" customWidth="1"/>
    <col min="11791" max="11791" width="13.7109375" style="1" customWidth="1"/>
    <col min="11792" max="11792" width="14.5703125" style="1" customWidth="1"/>
    <col min="11793" max="11793" width="17" style="1" customWidth="1"/>
    <col min="11794" max="11794" width="11.85546875" style="1" customWidth="1"/>
    <col min="11795" max="11795" width="13.7109375" style="1" customWidth="1"/>
    <col min="11796" max="12033" width="9.140625" style="1"/>
    <col min="12034" max="12034" width="3.5703125" style="1" customWidth="1"/>
    <col min="12035" max="12035" width="13.85546875" style="1" customWidth="1"/>
    <col min="12036" max="12036" width="12.28515625" style="1" bestFit="1" customWidth="1"/>
    <col min="12037" max="12037" width="10.5703125" style="1" customWidth="1"/>
    <col min="12038" max="12038" width="15.28515625" style="1" customWidth="1"/>
    <col min="12039" max="12039" width="14.5703125" style="1" customWidth="1"/>
    <col min="12040" max="12040" width="13.42578125" style="1" customWidth="1"/>
    <col min="12041" max="12041" width="15.140625" style="1" customWidth="1"/>
    <col min="12042" max="12042" width="9.28515625" style="1" customWidth="1"/>
    <col min="12043" max="12043" width="11.85546875" style="1" customWidth="1"/>
    <col min="12044" max="12044" width="14.5703125" style="1" customWidth="1"/>
    <col min="12045" max="12045" width="17" style="1" customWidth="1"/>
    <col min="12046" max="12046" width="10.85546875" style="1" customWidth="1"/>
    <col min="12047" max="12047" width="13.7109375" style="1" customWidth="1"/>
    <col min="12048" max="12048" width="14.5703125" style="1" customWidth="1"/>
    <col min="12049" max="12049" width="17" style="1" customWidth="1"/>
    <col min="12050" max="12050" width="11.85546875" style="1" customWidth="1"/>
    <col min="12051" max="12051" width="13.7109375" style="1" customWidth="1"/>
    <col min="12052" max="12289" width="9.140625" style="1"/>
    <col min="12290" max="12290" width="3.5703125" style="1" customWidth="1"/>
    <col min="12291" max="12291" width="13.85546875" style="1" customWidth="1"/>
    <col min="12292" max="12292" width="12.28515625" style="1" bestFit="1" customWidth="1"/>
    <col min="12293" max="12293" width="10.5703125" style="1" customWidth="1"/>
    <col min="12294" max="12294" width="15.28515625" style="1" customWidth="1"/>
    <col min="12295" max="12295" width="14.5703125" style="1" customWidth="1"/>
    <col min="12296" max="12296" width="13.42578125" style="1" customWidth="1"/>
    <col min="12297" max="12297" width="15.140625" style="1" customWidth="1"/>
    <col min="12298" max="12298" width="9.28515625" style="1" customWidth="1"/>
    <col min="12299" max="12299" width="11.85546875" style="1" customWidth="1"/>
    <col min="12300" max="12300" width="14.5703125" style="1" customWidth="1"/>
    <col min="12301" max="12301" width="17" style="1" customWidth="1"/>
    <col min="12302" max="12302" width="10.85546875" style="1" customWidth="1"/>
    <col min="12303" max="12303" width="13.7109375" style="1" customWidth="1"/>
    <col min="12304" max="12304" width="14.5703125" style="1" customWidth="1"/>
    <col min="12305" max="12305" width="17" style="1" customWidth="1"/>
    <col min="12306" max="12306" width="11.85546875" style="1" customWidth="1"/>
    <col min="12307" max="12307" width="13.7109375" style="1" customWidth="1"/>
    <col min="12308" max="12545" width="9.140625" style="1"/>
    <col min="12546" max="12546" width="3.5703125" style="1" customWidth="1"/>
    <col min="12547" max="12547" width="13.85546875" style="1" customWidth="1"/>
    <col min="12548" max="12548" width="12.28515625" style="1" bestFit="1" customWidth="1"/>
    <col min="12549" max="12549" width="10.5703125" style="1" customWidth="1"/>
    <col min="12550" max="12550" width="15.28515625" style="1" customWidth="1"/>
    <col min="12551" max="12551" width="14.5703125" style="1" customWidth="1"/>
    <col min="12552" max="12552" width="13.42578125" style="1" customWidth="1"/>
    <col min="12553" max="12553" width="15.140625" style="1" customWidth="1"/>
    <col min="12554" max="12554" width="9.28515625" style="1" customWidth="1"/>
    <col min="12555" max="12555" width="11.85546875" style="1" customWidth="1"/>
    <col min="12556" max="12556" width="14.5703125" style="1" customWidth="1"/>
    <col min="12557" max="12557" width="17" style="1" customWidth="1"/>
    <col min="12558" max="12558" width="10.85546875" style="1" customWidth="1"/>
    <col min="12559" max="12559" width="13.7109375" style="1" customWidth="1"/>
    <col min="12560" max="12560" width="14.5703125" style="1" customWidth="1"/>
    <col min="12561" max="12561" width="17" style="1" customWidth="1"/>
    <col min="12562" max="12562" width="11.85546875" style="1" customWidth="1"/>
    <col min="12563" max="12563" width="13.7109375" style="1" customWidth="1"/>
    <col min="12564" max="12801" width="9.140625" style="1"/>
    <col min="12802" max="12802" width="3.5703125" style="1" customWidth="1"/>
    <col min="12803" max="12803" width="13.85546875" style="1" customWidth="1"/>
    <col min="12804" max="12804" width="12.28515625" style="1" bestFit="1" customWidth="1"/>
    <col min="12805" max="12805" width="10.5703125" style="1" customWidth="1"/>
    <col min="12806" max="12806" width="15.28515625" style="1" customWidth="1"/>
    <col min="12807" max="12807" width="14.5703125" style="1" customWidth="1"/>
    <col min="12808" max="12808" width="13.42578125" style="1" customWidth="1"/>
    <col min="12809" max="12809" width="15.140625" style="1" customWidth="1"/>
    <col min="12810" max="12810" width="9.28515625" style="1" customWidth="1"/>
    <col min="12811" max="12811" width="11.85546875" style="1" customWidth="1"/>
    <col min="12812" max="12812" width="14.5703125" style="1" customWidth="1"/>
    <col min="12813" max="12813" width="17" style="1" customWidth="1"/>
    <col min="12814" max="12814" width="10.85546875" style="1" customWidth="1"/>
    <col min="12815" max="12815" width="13.7109375" style="1" customWidth="1"/>
    <col min="12816" max="12816" width="14.5703125" style="1" customWidth="1"/>
    <col min="12817" max="12817" width="17" style="1" customWidth="1"/>
    <col min="12818" max="12818" width="11.85546875" style="1" customWidth="1"/>
    <col min="12819" max="12819" width="13.7109375" style="1" customWidth="1"/>
    <col min="12820" max="13057" width="9.140625" style="1"/>
    <col min="13058" max="13058" width="3.5703125" style="1" customWidth="1"/>
    <col min="13059" max="13059" width="13.85546875" style="1" customWidth="1"/>
    <col min="13060" max="13060" width="12.28515625" style="1" bestFit="1" customWidth="1"/>
    <col min="13061" max="13061" width="10.5703125" style="1" customWidth="1"/>
    <col min="13062" max="13062" width="15.28515625" style="1" customWidth="1"/>
    <col min="13063" max="13063" width="14.5703125" style="1" customWidth="1"/>
    <col min="13064" max="13064" width="13.42578125" style="1" customWidth="1"/>
    <col min="13065" max="13065" width="15.140625" style="1" customWidth="1"/>
    <col min="13066" max="13066" width="9.28515625" style="1" customWidth="1"/>
    <col min="13067" max="13067" width="11.85546875" style="1" customWidth="1"/>
    <col min="13068" max="13068" width="14.5703125" style="1" customWidth="1"/>
    <col min="13069" max="13069" width="17" style="1" customWidth="1"/>
    <col min="13070" max="13070" width="10.85546875" style="1" customWidth="1"/>
    <col min="13071" max="13071" width="13.7109375" style="1" customWidth="1"/>
    <col min="13072" max="13072" width="14.5703125" style="1" customWidth="1"/>
    <col min="13073" max="13073" width="17" style="1" customWidth="1"/>
    <col min="13074" max="13074" width="11.85546875" style="1" customWidth="1"/>
    <col min="13075" max="13075" width="13.7109375" style="1" customWidth="1"/>
    <col min="13076" max="13313" width="9.140625" style="1"/>
    <col min="13314" max="13314" width="3.5703125" style="1" customWidth="1"/>
    <col min="13315" max="13315" width="13.85546875" style="1" customWidth="1"/>
    <col min="13316" max="13316" width="12.28515625" style="1" bestFit="1" customWidth="1"/>
    <col min="13317" max="13317" width="10.5703125" style="1" customWidth="1"/>
    <col min="13318" max="13318" width="15.28515625" style="1" customWidth="1"/>
    <col min="13319" max="13319" width="14.5703125" style="1" customWidth="1"/>
    <col min="13320" max="13320" width="13.42578125" style="1" customWidth="1"/>
    <col min="13321" max="13321" width="15.140625" style="1" customWidth="1"/>
    <col min="13322" max="13322" width="9.28515625" style="1" customWidth="1"/>
    <col min="13323" max="13323" width="11.85546875" style="1" customWidth="1"/>
    <col min="13324" max="13324" width="14.5703125" style="1" customWidth="1"/>
    <col min="13325" max="13325" width="17" style="1" customWidth="1"/>
    <col min="13326" max="13326" width="10.85546875" style="1" customWidth="1"/>
    <col min="13327" max="13327" width="13.7109375" style="1" customWidth="1"/>
    <col min="13328" max="13328" width="14.5703125" style="1" customWidth="1"/>
    <col min="13329" max="13329" width="17" style="1" customWidth="1"/>
    <col min="13330" max="13330" width="11.85546875" style="1" customWidth="1"/>
    <col min="13331" max="13331" width="13.7109375" style="1" customWidth="1"/>
    <col min="13332" max="13569" width="9.140625" style="1"/>
    <col min="13570" max="13570" width="3.5703125" style="1" customWidth="1"/>
    <col min="13571" max="13571" width="13.85546875" style="1" customWidth="1"/>
    <col min="13572" max="13572" width="12.28515625" style="1" bestFit="1" customWidth="1"/>
    <col min="13573" max="13573" width="10.5703125" style="1" customWidth="1"/>
    <col min="13574" max="13574" width="15.28515625" style="1" customWidth="1"/>
    <col min="13575" max="13575" width="14.5703125" style="1" customWidth="1"/>
    <col min="13576" max="13576" width="13.42578125" style="1" customWidth="1"/>
    <col min="13577" max="13577" width="15.140625" style="1" customWidth="1"/>
    <col min="13578" max="13578" width="9.28515625" style="1" customWidth="1"/>
    <col min="13579" max="13579" width="11.85546875" style="1" customWidth="1"/>
    <col min="13580" max="13580" width="14.5703125" style="1" customWidth="1"/>
    <col min="13581" max="13581" width="17" style="1" customWidth="1"/>
    <col min="13582" max="13582" width="10.85546875" style="1" customWidth="1"/>
    <col min="13583" max="13583" width="13.7109375" style="1" customWidth="1"/>
    <col min="13584" max="13584" width="14.5703125" style="1" customWidth="1"/>
    <col min="13585" max="13585" width="17" style="1" customWidth="1"/>
    <col min="13586" max="13586" width="11.85546875" style="1" customWidth="1"/>
    <col min="13587" max="13587" width="13.7109375" style="1" customWidth="1"/>
    <col min="13588" max="13825" width="9.140625" style="1"/>
    <col min="13826" max="13826" width="3.5703125" style="1" customWidth="1"/>
    <col min="13827" max="13827" width="13.85546875" style="1" customWidth="1"/>
    <col min="13828" max="13828" width="12.28515625" style="1" bestFit="1" customWidth="1"/>
    <col min="13829" max="13829" width="10.5703125" style="1" customWidth="1"/>
    <col min="13830" max="13830" width="15.28515625" style="1" customWidth="1"/>
    <col min="13831" max="13831" width="14.5703125" style="1" customWidth="1"/>
    <col min="13832" max="13832" width="13.42578125" style="1" customWidth="1"/>
    <col min="13833" max="13833" width="15.140625" style="1" customWidth="1"/>
    <col min="13834" max="13834" width="9.28515625" style="1" customWidth="1"/>
    <col min="13835" max="13835" width="11.85546875" style="1" customWidth="1"/>
    <col min="13836" max="13836" width="14.5703125" style="1" customWidth="1"/>
    <col min="13837" max="13837" width="17" style="1" customWidth="1"/>
    <col min="13838" max="13838" width="10.85546875" style="1" customWidth="1"/>
    <col min="13839" max="13839" width="13.7109375" style="1" customWidth="1"/>
    <col min="13840" max="13840" width="14.5703125" style="1" customWidth="1"/>
    <col min="13841" max="13841" width="17" style="1" customWidth="1"/>
    <col min="13842" max="13842" width="11.85546875" style="1" customWidth="1"/>
    <col min="13843" max="13843" width="13.7109375" style="1" customWidth="1"/>
    <col min="13844" max="14081" width="9.140625" style="1"/>
    <col min="14082" max="14082" width="3.5703125" style="1" customWidth="1"/>
    <col min="14083" max="14083" width="13.85546875" style="1" customWidth="1"/>
    <col min="14084" max="14084" width="12.28515625" style="1" bestFit="1" customWidth="1"/>
    <col min="14085" max="14085" width="10.5703125" style="1" customWidth="1"/>
    <col min="14086" max="14086" width="15.28515625" style="1" customWidth="1"/>
    <col min="14087" max="14087" width="14.5703125" style="1" customWidth="1"/>
    <col min="14088" max="14088" width="13.42578125" style="1" customWidth="1"/>
    <col min="14089" max="14089" width="15.140625" style="1" customWidth="1"/>
    <col min="14090" max="14090" width="9.28515625" style="1" customWidth="1"/>
    <col min="14091" max="14091" width="11.85546875" style="1" customWidth="1"/>
    <col min="14092" max="14092" width="14.5703125" style="1" customWidth="1"/>
    <col min="14093" max="14093" width="17" style="1" customWidth="1"/>
    <col min="14094" max="14094" width="10.85546875" style="1" customWidth="1"/>
    <col min="14095" max="14095" width="13.7109375" style="1" customWidth="1"/>
    <col min="14096" max="14096" width="14.5703125" style="1" customWidth="1"/>
    <col min="14097" max="14097" width="17" style="1" customWidth="1"/>
    <col min="14098" max="14098" width="11.85546875" style="1" customWidth="1"/>
    <col min="14099" max="14099" width="13.7109375" style="1" customWidth="1"/>
    <col min="14100" max="14337" width="9.140625" style="1"/>
    <col min="14338" max="14338" width="3.5703125" style="1" customWidth="1"/>
    <col min="14339" max="14339" width="13.85546875" style="1" customWidth="1"/>
    <col min="14340" max="14340" width="12.28515625" style="1" bestFit="1" customWidth="1"/>
    <col min="14341" max="14341" width="10.5703125" style="1" customWidth="1"/>
    <col min="14342" max="14342" width="15.28515625" style="1" customWidth="1"/>
    <col min="14343" max="14343" width="14.5703125" style="1" customWidth="1"/>
    <col min="14344" max="14344" width="13.42578125" style="1" customWidth="1"/>
    <col min="14345" max="14345" width="15.140625" style="1" customWidth="1"/>
    <col min="14346" max="14346" width="9.28515625" style="1" customWidth="1"/>
    <col min="14347" max="14347" width="11.85546875" style="1" customWidth="1"/>
    <col min="14348" max="14348" width="14.5703125" style="1" customWidth="1"/>
    <col min="14349" max="14349" width="17" style="1" customWidth="1"/>
    <col min="14350" max="14350" width="10.85546875" style="1" customWidth="1"/>
    <col min="14351" max="14351" width="13.7109375" style="1" customWidth="1"/>
    <col min="14352" max="14352" width="14.5703125" style="1" customWidth="1"/>
    <col min="14353" max="14353" width="17" style="1" customWidth="1"/>
    <col min="14354" max="14354" width="11.85546875" style="1" customWidth="1"/>
    <col min="14355" max="14355" width="13.7109375" style="1" customWidth="1"/>
    <col min="14356" max="14593" width="9.140625" style="1"/>
    <col min="14594" max="14594" width="3.5703125" style="1" customWidth="1"/>
    <col min="14595" max="14595" width="13.85546875" style="1" customWidth="1"/>
    <col min="14596" max="14596" width="12.28515625" style="1" bestFit="1" customWidth="1"/>
    <col min="14597" max="14597" width="10.5703125" style="1" customWidth="1"/>
    <col min="14598" max="14598" width="15.28515625" style="1" customWidth="1"/>
    <col min="14599" max="14599" width="14.5703125" style="1" customWidth="1"/>
    <col min="14600" max="14600" width="13.42578125" style="1" customWidth="1"/>
    <col min="14601" max="14601" width="15.140625" style="1" customWidth="1"/>
    <col min="14602" max="14602" width="9.28515625" style="1" customWidth="1"/>
    <col min="14603" max="14603" width="11.85546875" style="1" customWidth="1"/>
    <col min="14604" max="14604" width="14.5703125" style="1" customWidth="1"/>
    <col min="14605" max="14605" width="17" style="1" customWidth="1"/>
    <col min="14606" max="14606" width="10.85546875" style="1" customWidth="1"/>
    <col min="14607" max="14607" width="13.7109375" style="1" customWidth="1"/>
    <col min="14608" max="14608" width="14.5703125" style="1" customWidth="1"/>
    <col min="14609" max="14609" width="17" style="1" customWidth="1"/>
    <col min="14610" max="14610" width="11.85546875" style="1" customWidth="1"/>
    <col min="14611" max="14611" width="13.7109375" style="1" customWidth="1"/>
    <col min="14612" max="14849" width="9.140625" style="1"/>
    <col min="14850" max="14850" width="3.5703125" style="1" customWidth="1"/>
    <col min="14851" max="14851" width="13.85546875" style="1" customWidth="1"/>
    <col min="14852" max="14852" width="12.28515625" style="1" bestFit="1" customWidth="1"/>
    <col min="14853" max="14853" width="10.5703125" style="1" customWidth="1"/>
    <col min="14854" max="14854" width="15.28515625" style="1" customWidth="1"/>
    <col min="14855" max="14855" width="14.5703125" style="1" customWidth="1"/>
    <col min="14856" max="14856" width="13.42578125" style="1" customWidth="1"/>
    <col min="14857" max="14857" width="15.140625" style="1" customWidth="1"/>
    <col min="14858" max="14858" width="9.28515625" style="1" customWidth="1"/>
    <col min="14859" max="14859" width="11.85546875" style="1" customWidth="1"/>
    <col min="14860" max="14860" width="14.5703125" style="1" customWidth="1"/>
    <col min="14861" max="14861" width="17" style="1" customWidth="1"/>
    <col min="14862" max="14862" width="10.85546875" style="1" customWidth="1"/>
    <col min="14863" max="14863" width="13.7109375" style="1" customWidth="1"/>
    <col min="14864" max="14864" width="14.5703125" style="1" customWidth="1"/>
    <col min="14865" max="14865" width="17" style="1" customWidth="1"/>
    <col min="14866" max="14866" width="11.85546875" style="1" customWidth="1"/>
    <col min="14867" max="14867" width="13.7109375" style="1" customWidth="1"/>
    <col min="14868" max="15105" width="9.140625" style="1"/>
    <col min="15106" max="15106" width="3.5703125" style="1" customWidth="1"/>
    <col min="15107" max="15107" width="13.85546875" style="1" customWidth="1"/>
    <col min="15108" max="15108" width="12.28515625" style="1" bestFit="1" customWidth="1"/>
    <col min="15109" max="15109" width="10.5703125" style="1" customWidth="1"/>
    <col min="15110" max="15110" width="15.28515625" style="1" customWidth="1"/>
    <col min="15111" max="15111" width="14.5703125" style="1" customWidth="1"/>
    <col min="15112" max="15112" width="13.42578125" style="1" customWidth="1"/>
    <col min="15113" max="15113" width="15.140625" style="1" customWidth="1"/>
    <col min="15114" max="15114" width="9.28515625" style="1" customWidth="1"/>
    <col min="15115" max="15115" width="11.85546875" style="1" customWidth="1"/>
    <col min="15116" max="15116" width="14.5703125" style="1" customWidth="1"/>
    <col min="15117" max="15117" width="17" style="1" customWidth="1"/>
    <col min="15118" max="15118" width="10.85546875" style="1" customWidth="1"/>
    <col min="15119" max="15119" width="13.7109375" style="1" customWidth="1"/>
    <col min="15120" max="15120" width="14.5703125" style="1" customWidth="1"/>
    <col min="15121" max="15121" width="17" style="1" customWidth="1"/>
    <col min="15122" max="15122" width="11.85546875" style="1" customWidth="1"/>
    <col min="15123" max="15123" width="13.7109375" style="1" customWidth="1"/>
    <col min="15124" max="15361" width="9.140625" style="1"/>
    <col min="15362" max="15362" width="3.5703125" style="1" customWidth="1"/>
    <col min="15363" max="15363" width="13.85546875" style="1" customWidth="1"/>
    <col min="15364" max="15364" width="12.28515625" style="1" bestFit="1" customWidth="1"/>
    <col min="15365" max="15365" width="10.5703125" style="1" customWidth="1"/>
    <col min="15366" max="15366" width="15.28515625" style="1" customWidth="1"/>
    <col min="15367" max="15367" width="14.5703125" style="1" customWidth="1"/>
    <col min="15368" max="15368" width="13.42578125" style="1" customWidth="1"/>
    <col min="15369" max="15369" width="15.140625" style="1" customWidth="1"/>
    <col min="15370" max="15370" width="9.28515625" style="1" customWidth="1"/>
    <col min="15371" max="15371" width="11.85546875" style="1" customWidth="1"/>
    <col min="15372" max="15372" width="14.5703125" style="1" customWidth="1"/>
    <col min="15373" max="15373" width="17" style="1" customWidth="1"/>
    <col min="15374" max="15374" width="10.85546875" style="1" customWidth="1"/>
    <col min="15375" max="15375" width="13.7109375" style="1" customWidth="1"/>
    <col min="15376" max="15376" width="14.5703125" style="1" customWidth="1"/>
    <col min="15377" max="15377" width="17" style="1" customWidth="1"/>
    <col min="15378" max="15378" width="11.85546875" style="1" customWidth="1"/>
    <col min="15379" max="15379" width="13.7109375" style="1" customWidth="1"/>
    <col min="15380" max="15617" width="9.140625" style="1"/>
    <col min="15618" max="15618" width="3.5703125" style="1" customWidth="1"/>
    <col min="15619" max="15619" width="13.85546875" style="1" customWidth="1"/>
    <col min="15620" max="15620" width="12.28515625" style="1" bestFit="1" customWidth="1"/>
    <col min="15621" max="15621" width="10.5703125" style="1" customWidth="1"/>
    <col min="15622" max="15622" width="15.28515625" style="1" customWidth="1"/>
    <col min="15623" max="15623" width="14.5703125" style="1" customWidth="1"/>
    <col min="15624" max="15624" width="13.42578125" style="1" customWidth="1"/>
    <col min="15625" max="15625" width="15.140625" style="1" customWidth="1"/>
    <col min="15626" max="15626" width="9.28515625" style="1" customWidth="1"/>
    <col min="15627" max="15627" width="11.85546875" style="1" customWidth="1"/>
    <col min="15628" max="15628" width="14.5703125" style="1" customWidth="1"/>
    <col min="15629" max="15629" width="17" style="1" customWidth="1"/>
    <col min="15630" max="15630" width="10.85546875" style="1" customWidth="1"/>
    <col min="15631" max="15631" width="13.7109375" style="1" customWidth="1"/>
    <col min="15632" max="15632" width="14.5703125" style="1" customWidth="1"/>
    <col min="15633" max="15633" width="17" style="1" customWidth="1"/>
    <col min="15634" max="15634" width="11.85546875" style="1" customWidth="1"/>
    <col min="15635" max="15635" width="13.7109375" style="1" customWidth="1"/>
    <col min="15636" max="15873" width="9.140625" style="1"/>
    <col min="15874" max="15874" width="3.5703125" style="1" customWidth="1"/>
    <col min="15875" max="15875" width="13.85546875" style="1" customWidth="1"/>
    <col min="15876" max="15876" width="12.28515625" style="1" bestFit="1" customWidth="1"/>
    <col min="15877" max="15877" width="10.5703125" style="1" customWidth="1"/>
    <col min="15878" max="15878" width="15.28515625" style="1" customWidth="1"/>
    <col min="15879" max="15879" width="14.5703125" style="1" customWidth="1"/>
    <col min="15880" max="15880" width="13.42578125" style="1" customWidth="1"/>
    <col min="15881" max="15881" width="15.140625" style="1" customWidth="1"/>
    <col min="15882" max="15882" width="9.28515625" style="1" customWidth="1"/>
    <col min="15883" max="15883" width="11.85546875" style="1" customWidth="1"/>
    <col min="15884" max="15884" width="14.5703125" style="1" customWidth="1"/>
    <col min="15885" max="15885" width="17" style="1" customWidth="1"/>
    <col min="15886" max="15886" width="10.85546875" style="1" customWidth="1"/>
    <col min="15887" max="15887" width="13.7109375" style="1" customWidth="1"/>
    <col min="15888" max="15888" width="14.5703125" style="1" customWidth="1"/>
    <col min="15889" max="15889" width="17" style="1" customWidth="1"/>
    <col min="15890" max="15890" width="11.85546875" style="1" customWidth="1"/>
    <col min="15891" max="15891" width="13.7109375" style="1" customWidth="1"/>
    <col min="15892" max="16129" width="9.140625" style="1"/>
    <col min="16130" max="16130" width="3.5703125" style="1" customWidth="1"/>
    <col min="16131" max="16131" width="13.85546875" style="1" customWidth="1"/>
    <col min="16132" max="16132" width="12.28515625" style="1" bestFit="1" customWidth="1"/>
    <col min="16133" max="16133" width="10.5703125" style="1" customWidth="1"/>
    <col min="16134" max="16134" width="15.28515625" style="1" customWidth="1"/>
    <col min="16135" max="16135" width="14.5703125" style="1" customWidth="1"/>
    <col min="16136" max="16136" width="13.42578125" style="1" customWidth="1"/>
    <col min="16137" max="16137" width="15.140625" style="1" customWidth="1"/>
    <col min="16138" max="16138" width="9.28515625" style="1" customWidth="1"/>
    <col min="16139" max="16139" width="11.85546875" style="1" customWidth="1"/>
    <col min="16140" max="16140" width="14.5703125" style="1" customWidth="1"/>
    <col min="16141" max="16141" width="17" style="1" customWidth="1"/>
    <col min="16142" max="16142" width="10.85546875" style="1" customWidth="1"/>
    <col min="16143" max="16143" width="13.7109375" style="1" customWidth="1"/>
    <col min="16144" max="16144" width="14.5703125" style="1" customWidth="1"/>
    <col min="16145" max="16145" width="17" style="1" customWidth="1"/>
    <col min="16146" max="16146" width="11.85546875" style="1" customWidth="1"/>
    <col min="16147" max="16147" width="13.7109375" style="1" customWidth="1"/>
    <col min="16148" max="16384" width="9.140625" style="1"/>
  </cols>
  <sheetData>
    <row r="1" spans="1:19" ht="18.75" x14ac:dyDescent="0.2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19" ht="19.5" customHeight="1" x14ac:dyDescent="0.25">
      <c r="A2" s="57"/>
      <c r="B2" s="148" t="s">
        <v>1</v>
      </c>
      <c r="C2" s="148"/>
      <c r="D2" s="57"/>
      <c r="E2" s="61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148" t="s">
        <v>2</v>
      </c>
      <c r="R2" s="148"/>
      <c r="S2" s="57"/>
    </row>
    <row r="3" spans="1:19" ht="48" customHeight="1" x14ac:dyDescent="0.2">
      <c r="A3" s="149" t="s">
        <v>192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1:19" s="4" customFormat="1" ht="31.5" customHeight="1" x14ac:dyDescent="0.25">
      <c r="A4" s="145" t="s">
        <v>3</v>
      </c>
      <c r="B4" s="145" t="s">
        <v>4</v>
      </c>
      <c r="C4" s="138" t="s">
        <v>5</v>
      </c>
      <c r="D4" s="145" t="s">
        <v>6</v>
      </c>
      <c r="E4" s="138" t="s">
        <v>193</v>
      </c>
      <c r="F4" s="138" t="s">
        <v>194</v>
      </c>
      <c r="G4" s="138" t="s">
        <v>149</v>
      </c>
      <c r="H4" s="141" t="s">
        <v>185</v>
      </c>
      <c r="I4" s="141"/>
      <c r="J4" s="141"/>
      <c r="K4" s="142" t="s">
        <v>134</v>
      </c>
      <c r="L4" s="145" t="s">
        <v>186</v>
      </c>
      <c r="M4" s="145"/>
      <c r="N4" s="145"/>
      <c r="O4" s="145"/>
      <c r="P4" s="145" t="s">
        <v>7</v>
      </c>
      <c r="Q4" s="145"/>
      <c r="R4" s="145"/>
      <c r="S4" s="145"/>
    </row>
    <row r="5" spans="1:19" s="4" customFormat="1" ht="15" x14ac:dyDescent="0.25">
      <c r="A5" s="145"/>
      <c r="B5" s="145"/>
      <c r="C5" s="139"/>
      <c r="D5" s="145"/>
      <c r="E5" s="139"/>
      <c r="F5" s="139"/>
      <c r="G5" s="139"/>
      <c r="H5" s="141"/>
      <c r="I5" s="141"/>
      <c r="J5" s="141"/>
      <c r="K5" s="143"/>
      <c r="L5" s="145" t="s">
        <v>8</v>
      </c>
      <c r="M5" s="141" t="s">
        <v>9</v>
      </c>
      <c r="N5" s="141" t="s">
        <v>10</v>
      </c>
      <c r="O5" s="141" t="s">
        <v>11</v>
      </c>
      <c r="P5" s="145" t="s">
        <v>132</v>
      </c>
      <c r="Q5" s="141" t="s">
        <v>12</v>
      </c>
      <c r="R5" s="141" t="s">
        <v>13</v>
      </c>
      <c r="S5" s="141" t="s">
        <v>14</v>
      </c>
    </row>
    <row r="6" spans="1:19" s="4" customFormat="1" ht="73.5" customHeight="1" x14ac:dyDescent="0.25">
      <c r="A6" s="145"/>
      <c r="B6" s="145"/>
      <c r="C6" s="140"/>
      <c r="D6" s="145"/>
      <c r="E6" s="140"/>
      <c r="F6" s="140"/>
      <c r="G6" s="140"/>
      <c r="H6" s="58" t="s">
        <v>15</v>
      </c>
      <c r="I6" s="58" t="s">
        <v>16</v>
      </c>
      <c r="J6" s="58" t="s">
        <v>17</v>
      </c>
      <c r="K6" s="144"/>
      <c r="L6" s="145"/>
      <c r="M6" s="141"/>
      <c r="N6" s="141"/>
      <c r="O6" s="141"/>
      <c r="P6" s="145"/>
      <c r="Q6" s="141"/>
      <c r="R6" s="141"/>
      <c r="S6" s="141"/>
    </row>
    <row r="7" spans="1:19" s="8" customFormat="1" ht="15" x14ac:dyDescent="0.25">
      <c r="A7" s="6">
        <v>1</v>
      </c>
      <c r="B7" s="6">
        <v>2</v>
      </c>
      <c r="C7" s="6">
        <v>3</v>
      </c>
      <c r="D7" s="6">
        <v>4</v>
      </c>
      <c r="E7" s="7" t="s">
        <v>18</v>
      </c>
      <c r="F7" s="6">
        <v>5</v>
      </c>
      <c r="G7" s="6" t="s">
        <v>19</v>
      </c>
      <c r="H7" s="6">
        <v>6</v>
      </c>
      <c r="I7" s="6">
        <v>7</v>
      </c>
      <c r="J7" s="6" t="s">
        <v>20</v>
      </c>
      <c r="K7" s="6" t="s">
        <v>21</v>
      </c>
      <c r="L7" s="6" t="s">
        <v>22</v>
      </c>
      <c r="M7" s="6" t="s">
        <v>23</v>
      </c>
      <c r="N7" s="6" t="s">
        <v>24</v>
      </c>
      <c r="O7" s="6" t="s">
        <v>25</v>
      </c>
      <c r="P7" s="6" t="s">
        <v>26</v>
      </c>
      <c r="Q7" s="6" t="s">
        <v>27</v>
      </c>
      <c r="R7" s="6" t="s">
        <v>28</v>
      </c>
      <c r="S7" s="6" t="s">
        <v>29</v>
      </c>
    </row>
    <row r="8" spans="1:19" ht="57" customHeight="1" x14ac:dyDescent="0.2">
      <c r="A8" s="9">
        <v>1</v>
      </c>
      <c r="B8" s="9" t="s">
        <v>30</v>
      </c>
      <c r="C8" s="72">
        <v>3</v>
      </c>
      <c r="D8" s="72">
        <v>3</v>
      </c>
      <c r="E8" s="72">
        <v>85</v>
      </c>
      <c r="F8" s="73">
        <v>3.472222222222222E-3</v>
      </c>
      <c r="G8" s="71">
        <v>3.472222222222222E-3</v>
      </c>
      <c r="H8" s="73">
        <v>10.704861111111112</v>
      </c>
      <c r="I8" s="73">
        <v>8.6805555555555566E-2</v>
      </c>
      <c r="J8" s="71">
        <f>H8+I8</f>
        <v>10.791666666666668</v>
      </c>
      <c r="K8" s="71">
        <f>+J8+K6</f>
        <v>10.791666666666668</v>
      </c>
      <c r="L8" s="71">
        <f>+F8+J8</f>
        <v>10.795138888888889</v>
      </c>
      <c r="M8" s="71">
        <f>+L8/C8</f>
        <v>3.5983796296296298</v>
      </c>
      <c r="N8" s="11">
        <f>+((C8*24*31)-J8)/(C8*24*31)*100</f>
        <v>99.516502389486277</v>
      </c>
      <c r="O8" s="11">
        <f>+((C8*24*31)-L8)/(C8*24*31)*100</f>
        <v>99.516346823974516</v>
      </c>
      <c r="P8" s="71">
        <f>+G8+K8</f>
        <v>10.795138888888889</v>
      </c>
      <c r="Q8" s="71">
        <f>+P8/C8</f>
        <v>3.5983796296296298</v>
      </c>
      <c r="R8" s="11">
        <f>+((C8*24*31)-K8)/(C8*24*31)*100</f>
        <v>99.516502389486277</v>
      </c>
      <c r="S8" s="11">
        <f>+((C8*24*31)-(G8+K8))*100/(C8*24*31)</f>
        <v>99.516346823974516</v>
      </c>
    </row>
    <row r="9" spans="1:19" ht="57" customHeight="1" x14ac:dyDescent="0.2">
      <c r="A9" s="9">
        <v>2</v>
      </c>
      <c r="B9" s="9" t="s">
        <v>31</v>
      </c>
      <c r="C9" s="9"/>
      <c r="D9" s="9"/>
      <c r="E9" s="1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ht="57" customHeight="1" x14ac:dyDescent="0.2">
      <c r="A10" s="9">
        <v>3</v>
      </c>
      <c r="B10" s="9" t="s">
        <v>32</v>
      </c>
      <c r="C10" s="86">
        <v>16</v>
      </c>
      <c r="D10" s="86">
        <v>16</v>
      </c>
      <c r="E10" s="86">
        <f>833+722</f>
        <v>1555</v>
      </c>
      <c r="F10" s="87">
        <v>2.0833333333333332E-2</v>
      </c>
      <c r="G10" s="87">
        <f t="shared" ref="G10" si="0">G9+F10</f>
        <v>2.0833333333333332E-2</v>
      </c>
      <c r="H10" s="88">
        <v>19.357638888888889</v>
      </c>
      <c r="I10" s="88">
        <v>9.34375</v>
      </c>
      <c r="J10" s="88">
        <f t="shared" ref="J10" si="1">H10+I10</f>
        <v>28.701388888888889</v>
      </c>
      <c r="K10" s="88">
        <f t="shared" ref="K10" si="2">+K9+J10</f>
        <v>28.701388888888889</v>
      </c>
      <c r="L10" s="89">
        <f t="shared" ref="L10" si="3">+J10+F10</f>
        <v>28.722222222222221</v>
      </c>
      <c r="M10" s="90">
        <f t="shared" ref="M10" si="4">L10/C10</f>
        <v>1.7951388888888888</v>
      </c>
      <c r="N10" s="90">
        <f t="shared" ref="N10" si="5">((((C10*24*30)-(J10))*100)/(C10*24*30))</f>
        <v>99.750855999228406</v>
      </c>
      <c r="O10" s="90">
        <f t="shared" ref="O10" si="6">((((C10*24*30)-(L10))*100)/(C10*24*30))</f>
        <v>99.750675154320987</v>
      </c>
      <c r="P10" s="89">
        <f t="shared" ref="P10" si="7">G10+K10</f>
        <v>28.722222222222221</v>
      </c>
      <c r="Q10" s="90">
        <f t="shared" ref="Q10" si="8">P10/C10</f>
        <v>1.7951388888888888</v>
      </c>
      <c r="R10" s="90">
        <f t="shared" ref="R10" si="9">((((C10*24*365)-(K10))*100)/(C10*24*365))</f>
        <v>99.979522410895484</v>
      </c>
      <c r="S10" s="90">
        <f t="shared" ref="S10" si="10">((((C10*24*365)-(P10))*100)/(C10*24*365))</f>
        <v>99.979507546930492</v>
      </c>
    </row>
    <row r="11" spans="1:19" ht="57" customHeight="1" x14ac:dyDescent="0.2">
      <c r="A11" s="9">
        <v>4</v>
      </c>
      <c r="B11" s="9" t="s">
        <v>33</v>
      </c>
      <c r="C11" s="9"/>
      <c r="D11" s="9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57" customHeight="1" x14ac:dyDescent="0.2">
      <c r="A12" s="9">
        <v>5</v>
      </c>
      <c r="B12" s="9" t="s">
        <v>34</v>
      </c>
      <c r="C12" s="86">
        <v>22</v>
      </c>
      <c r="D12" s="86">
        <v>22</v>
      </c>
      <c r="E12" s="86">
        <v>1144</v>
      </c>
      <c r="F12" s="87">
        <v>0</v>
      </c>
      <c r="G12" s="87">
        <f>G11+F12</f>
        <v>0</v>
      </c>
      <c r="H12" s="136">
        <v>12.66513888888889</v>
      </c>
      <c r="I12" s="89">
        <v>15.712361111111109</v>
      </c>
      <c r="J12" s="89">
        <f>H12+I12</f>
        <v>28.377499999999998</v>
      </c>
      <c r="K12" s="89">
        <f>J12+K11</f>
        <v>28.377499999999998</v>
      </c>
      <c r="L12" s="89">
        <f t="shared" ref="L12" si="11">F12+J12</f>
        <v>28.377499999999998</v>
      </c>
      <c r="M12" s="89">
        <f t="shared" ref="M12" si="12">L12/C12</f>
        <v>1.2898863636363636</v>
      </c>
      <c r="N12" s="90">
        <f>(((C12*24*30)-(J12))*100)/(C12*24*30)</f>
        <v>99.820849116161611</v>
      </c>
      <c r="O12" s="90">
        <f>(((C12*24*30)-(L12))*100)/(C12*24*30)</f>
        <v>99.820849116161611</v>
      </c>
      <c r="P12" s="89">
        <f t="shared" ref="P12" si="13">G12+K12</f>
        <v>28.377499999999998</v>
      </c>
      <c r="Q12" s="89">
        <f t="shared" ref="Q12" si="14">P12/C12</f>
        <v>1.2898863636363636</v>
      </c>
      <c r="R12" s="90">
        <f t="shared" ref="R12" si="15">(((C12*24*30)-(K12))*100)/(C12*24*30)</f>
        <v>99.820849116161611</v>
      </c>
      <c r="S12" s="90">
        <f t="shared" ref="S12" si="16">((C12*24*30)-(P12))*100/(C12*24*30)</f>
        <v>99.820849116161611</v>
      </c>
    </row>
    <row r="13" spans="1:19" ht="57" customHeight="1" x14ac:dyDescent="0.2">
      <c r="A13" s="9">
        <v>6</v>
      </c>
      <c r="B13" s="9" t="s">
        <v>35</v>
      </c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4" customFormat="1" ht="58.5" customHeight="1" x14ac:dyDescent="0.2">
      <c r="A14" s="146" t="s">
        <v>17</v>
      </c>
      <c r="B14" s="146"/>
      <c r="C14" s="59"/>
      <c r="D14" s="59"/>
      <c r="E14" s="59"/>
      <c r="F14" s="59"/>
      <c r="G14" s="13"/>
      <c r="H14" s="59"/>
      <c r="I14" s="59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s="15" customFormat="1" ht="132.75" customHeight="1" x14ac:dyDescent="0.2">
      <c r="A15" s="147" t="s">
        <v>168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</row>
    <row r="16" spans="1:19" ht="96" customHeight="1" x14ac:dyDescent="0.2">
      <c r="A16" s="137" t="s">
        <v>169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</row>
    <row r="17" spans="5:5" ht="18.75" x14ac:dyDescent="0.2">
      <c r="E17" s="9"/>
    </row>
    <row r="18" spans="5:5" ht="18.75" x14ac:dyDescent="0.2">
      <c r="E18" s="9"/>
    </row>
  </sheetData>
  <mergeCells count="26">
    <mergeCell ref="A16:S16"/>
    <mergeCell ref="G4:G6"/>
    <mergeCell ref="H4:J5"/>
    <mergeCell ref="K4:K6"/>
    <mergeCell ref="L4:O4"/>
    <mergeCell ref="P4:S4"/>
    <mergeCell ref="L5:L6"/>
    <mergeCell ref="M5:M6"/>
    <mergeCell ref="N5:N6"/>
    <mergeCell ref="O5:O6"/>
    <mergeCell ref="P5:P6"/>
    <mergeCell ref="Q5:Q6"/>
    <mergeCell ref="R5:R6"/>
    <mergeCell ref="S5:S6"/>
    <mergeCell ref="A14:B14"/>
    <mergeCell ref="A15:S15"/>
    <mergeCell ref="A1:S1"/>
    <mergeCell ref="B2:C2"/>
    <mergeCell ref="Q2:R2"/>
    <mergeCell ref="A3:S3"/>
    <mergeCell ref="A4:A6"/>
    <mergeCell ref="B4:B6"/>
    <mergeCell ref="C4:C6"/>
    <mergeCell ref="D4:D6"/>
    <mergeCell ref="E4:E6"/>
    <mergeCell ref="F4:F6"/>
  </mergeCells>
  <printOptions horizontalCentered="1"/>
  <pageMargins left="0.25" right="0.25" top="0.5" bottom="0.5" header="0.25" footer="0"/>
  <pageSetup paperSize="9" scale="60" orientation="landscape" r:id="rId1"/>
  <headerFooter alignWithMargins="0">
    <oddFooter>&amp;L&amp;F format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60</vt:i4>
      </vt:variant>
    </vt:vector>
  </HeadingPairs>
  <TitlesOfParts>
    <vt:vector size="110" baseType="lpstr">
      <vt:lpstr>April-2017 I</vt:lpstr>
      <vt:lpstr>April-2017 II</vt:lpstr>
      <vt:lpstr>APRIL-2017-III</vt:lpstr>
      <vt:lpstr>APRIL-2017 A</vt:lpstr>
      <vt:lpstr>MAY_20171</vt:lpstr>
      <vt:lpstr>MAY-2017 II</vt:lpstr>
      <vt:lpstr>MAY-2017 III</vt:lpstr>
      <vt:lpstr>MAY-2017 A</vt:lpstr>
      <vt:lpstr>JUNE-2017 I</vt:lpstr>
      <vt:lpstr>JUNE-2017 II</vt:lpstr>
      <vt:lpstr>JUNE-2017 III</vt:lpstr>
      <vt:lpstr>JUNE-2017A</vt:lpstr>
      <vt:lpstr>JULY-2017 I</vt:lpstr>
      <vt:lpstr>JULY-2017 II </vt:lpstr>
      <vt:lpstr>JULY-2017 III</vt:lpstr>
      <vt:lpstr>JULY-2017A</vt:lpstr>
      <vt:lpstr>AUG-2016 I</vt:lpstr>
      <vt:lpstr>AUG-2016 II</vt:lpstr>
      <vt:lpstr>AUG-2016 III</vt:lpstr>
      <vt:lpstr>AUG 2016 A</vt:lpstr>
      <vt:lpstr>SEPT-2016 I</vt:lpstr>
      <vt:lpstr>SEPT-2016 II</vt:lpstr>
      <vt:lpstr>SEPT-2016 III</vt:lpstr>
      <vt:lpstr>SEPT-2016 A</vt:lpstr>
      <vt:lpstr>OCT-2016 I</vt:lpstr>
      <vt:lpstr>OCT 2016 II</vt:lpstr>
      <vt:lpstr>OCT 2016 III</vt:lpstr>
      <vt:lpstr>OCT 2016 A</vt:lpstr>
      <vt:lpstr>NOV 2016 I</vt:lpstr>
      <vt:lpstr>NOV 2016-II</vt:lpstr>
      <vt:lpstr>NOV-2016 III</vt:lpstr>
      <vt:lpstr>NOV -2016 A</vt:lpstr>
      <vt:lpstr>DEC-2016 I</vt:lpstr>
      <vt:lpstr>DEC-2016 II</vt:lpstr>
      <vt:lpstr>DEC -2016 III</vt:lpstr>
      <vt:lpstr>DEC 2016 A</vt:lpstr>
      <vt:lpstr>JAN-2017 I</vt:lpstr>
      <vt:lpstr>JAN-2017 II</vt:lpstr>
      <vt:lpstr>JAN- 2017 III</vt:lpstr>
      <vt:lpstr>JAN-2017 A</vt:lpstr>
      <vt:lpstr>FEB-2017 I</vt:lpstr>
      <vt:lpstr>FEB-2017 II</vt:lpstr>
      <vt:lpstr>FEB 2017 III</vt:lpstr>
      <vt:lpstr>FEB 2017 A</vt:lpstr>
      <vt:lpstr>MARCH-2017 I</vt:lpstr>
      <vt:lpstr>MARCH-2017 II</vt:lpstr>
      <vt:lpstr>MARCH-2017 III</vt:lpstr>
      <vt:lpstr>MARCH 2017A</vt:lpstr>
      <vt:lpstr>Sheet30</vt:lpstr>
      <vt:lpstr>Sheet20</vt:lpstr>
      <vt:lpstr>'APRIL-2017 A'!Print_Area</vt:lpstr>
      <vt:lpstr>'April-2017 I'!Print_Area</vt:lpstr>
      <vt:lpstr>'April-2017 II'!Print_Area</vt:lpstr>
      <vt:lpstr>'APRIL-2017-III'!Print_Area</vt:lpstr>
      <vt:lpstr>'AUG 2016 A'!Print_Area</vt:lpstr>
      <vt:lpstr>'AUG-2016 I'!Print_Area</vt:lpstr>
      <vt:lpstr>'AUG-2016 II'!Print_Area</vt:lpstr>
      <vt:lpstr>'AUG-2016 III'!Print_Area</vt:lpstr>
      <vt:lpstr>'DEC 2016 A'!Print_Area</vt:lpstr>
      <vt:lpstr>'DEC -2016 III'!Print_Area</vt:lpstr>
      <vt:lpstr>'DEC-2016 I'!Print_Area</vt:lpstr>
      <vt:lpstr>'DEC-2016 II'!Print_Area</vt:lpstr>
      <vt:lpstr>'FEB 2017 A'!Print_Area</vt:lpstr>
      <vt:lpstr>'FEB 2017 III'!Print_Area</vt:lpstr>
      <vt:lpstr>'FEB-2017 I'!Print_Area</vt:lpstr>
      <vt:lpstr>'FEB-2017 II'!Print_Area</vt:lpstr>
      <vt:lpstr>'JAN- 2017 III'!Print_Area</vt:lpstr>
      <vt:lpstr>'JAN-2017 A'!Print_Area</vt:lpstr>
      <vt:lpstr>'JAN-2017 I'!Print_Area</vt:lpstr>
      <vt:lpstr>'JAN-2017 II'!Print_Area</vt:lpstr>
      <vt:lpstr>'JULY-2017 I'!Print_Area</vt:lpstr>
      <vt:lpstr>'JULY-2017 II '!Print_Area</vt:lpstr>
      <vt:lpstr>'JULY-2017 III'!Print_Area</vt:lpstr>
      <vt:lpstr>'JULY-2017A'!Print_Area</vt:lpstr>
      <vt:lpstr>'JUNE-2017 I'!Print_Area</vt:lpstr>
      <vt:lpstr>'JUNE-2017 II'!Print_Area</vt:lpstr>
      <vt:lpstr>'JUNE-2017 III'!Print_Area</vt:lpstr>
      <vt:lpstr>'JUNE-2017A'!Print_Area</vt:lpstr>
      <vt:lpstr>'MARCH 2017A'!Print_Area</vt:lpstr>
      <vt:lpstr>'MARCH-2017 I'!Print_Area</vt:lpstr>
      <vt:lpstr>'MARCH-2017 II'!Print_Area</vt:lpstr>
      <vt:lpstr>'MARCH-2017 III'!Print_Area</vt:lpstr>
      <vt:lpstr>MAY_20171!Print_Area</vt:lpstr>
      <vt:lpstr>'MAY-2017 A'!Print_Area</vt:lpstr>
      <vt:lpstr>'MAY-2017 II'!Print_Area</vt:lpstr>
      <vt:lpstr>'MAY-2017 III'!Print_Area</vt:lpstr>
      <vt:lpstr>'NOV -2016 A'!Print_Area</vt:lpstr>
      <vt:lpstr>'NOV 2016 I'!Print_Area</vt:lpstr>
      <vt:lpstr>'NOV 2016-II'!Print_Area</vt:lpstr>
      <vt:lpstr>'NOV-2016 III'!Print_Area</vt:lpstr>
      <vt:lpstr>'OCT 2016 A'!Print_Area</vt:lpstr>
      <vt:lpstr>'OCT 2016 II'!Print_Area</vt:lpstr>
      <vt:lpstr>'OCT 2016 III'!Print_Area</vt:lpstr>
      <vt:lpstr>'OCT-2016 I'!Print_Area</vt:lpstr>
      <vt:lpstr>'SEPT-2016 A'!Print_Area</vt:lpstr>
      <vt:lpstr>'SEPT-2016 I'!Print_Area</vt:lpstr>
      <vt:lpstr>'SEPT-2016 II'!Print_Area</vt:lpstr>
      <vt:lpstr>'SEPT-2016 III'!Print_Area</vt:lpstr>
      <vt:lpstr>'April-2017 II'!Print_Titles</vt:lpstr>
      <vt:lpstr>'AUG-2016 II'!Print_Titles</vt:lpstr>
      <vt:lpstr>'DEC-2016 II'!Print_Titles</vt:lpstr>
      <vt:lpstr>'FEB-2017 II'!Print_Titles</vt:lpstr>
      <vt:lpstr>'JAN-2017 II'!Print_Titles</vt:lpstr>
      <vt:lpstr>'JULY-2017 II '!Print_Titles</vt:lpstr>
      <vt:lpstr>'JUNE-2017 II'!Print_Titles</vt:lpstr>
      <vt:lpstr>'MARCH-2017 II'!Print_Titles</vt:lpstr>
      <vt:lpstr>'MAY-2017 II'!Print_Titles</vt:lpstr>
      <vt:lpstr>'NOV 2016-II'!Print_Titles</vt:lpstr>
      <vt:lpstr>'OCT 2016 II'!Print_Titles</vt:lpstr>
      <vt:lpstr>'SEPT-2016 II'!Print_Titles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2017-08-23T07:47:25Z</cp:lastPrinted>
  <dcterms:created xsi:type="dcterms:W3CDTF">2015-07-03T07:35:58Z</dcterms:created>
  <dcterms:modified xsi:type="dcterms:W3CDTF">2020-07-22T11:41:45Z</dcterms:modified>
</cp:coreProperties>
</file>